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drawings/drawing12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13065" windowHeight="6930" tabRatio="733" activeTab="10"/>
  </bookViews>
  <sheets>
    <sheet name="Debts" sheetId="9" r:id="rId1"/>
    <sheet name="Planning" sheetId="15" r:id="rId2"/>
    <sheet name="XP Calcs" sheetId="19" r:id="rId3"/>
    <sheet name="Others" sheetId="21" r:id="rId4"/>
    <sheet name="Midmarch" sheetId="1" r:id="rId5"/>
    <sheet name="leMaistre" sheetId="8" r:id="rId6"/>
    <sheet name="The Gates" sheetId="4" r:id="rId7"/>
    <sheet name="Tusk" sheetId="29" r:id="rId8"/>
    <sheet name="Ringbridge" sheetId="3" r:id="rId9"/>
    <sheet name="Oston" sheetId="27" r:id="rId10"/>
    <sheet name="Vallani" sheetId="16" r:id="rId11"/>
    <sheet name="Marik Holdings" sheetId="28" r:id="rId12"/>
    <sheet name="Silverton" sheetId="17" r:id="rId13"/>
    <sheet name="Tatzleford" sheetId="26" r:id="rId14"/>
    <sheet name="Nikvata's Crossing" sheetId="7" r:id="rId15"/>
    <sheet name="Varnhold" sheetId="22" r:id="rId16"/>
    <sheet name="Playing" sheetId="18" r:id="rId17"/>
    <sheet name="Playing (2)" sheetId="23" r:id="rId18"/>
    <sheet name="Sheet1" sheetId="24" r:id="rId19"/>
  </sheets>
  <externalReferences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8" i="28" l="1"/>
  <c r="AC27" i="28"/>
  <c r="AC26" i="28"/>
  <c r="F25" i="9"/>
  <c r="C6" i="19" l="1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5" i="19"/>
  <c r="Z35" i="24" l="1"/>
  <c r="Z36" i="24"/>
  <c r="Z37" i="24"/>
  <c r="Z38" i="24"/>
  <c r="Z39" i="24"/>
  <c r="Z40" i="24"/>
  <c r="Z34" i="24"/>
  <c r="B22" i="26"/>
  <c r="B19" i="26"/>
  <c r="Z8" i="26"/>
  <c r="Z9" i="26"/>
  <c r="Z10" i="26"/>
  <c r="Z11" i="26"/>
  <c r="Z12" i="26"/>
  <c r="Z13" i="26"/>
  <c r="Z14" i="26"/>
  <c r="J32" i="24" l="1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X32" i="24"/>
  <c r="Y32" i="24"/>
  <c r="Z32" i="24"/>
  <c r="I32" i="24"/>
  <c r="L29" i="24" l="1"/>
  <c r="M29" i="24"/>
  <c r="O29" i="24"/>
  <c r="N29" i="24"/>
  <c r="K29" i="24"/>
  <c r="J29" i="24"/>
  <c r="I29" i="24"/>
  <c r="AC29" i="23"/>
  <c r="AB29" i="23"/>
  <c r="AA29" i="23"/>
  <c r="Z29" i="23"/>
  <c r="Y29" i="23"/>
  <c r="X29" i="23"/>
  <c r="W29" i="23"/>
  <c r="V29" i="23"/>
  <c r="U29" i="23"/>
  <c r="T29" i="23"/>
  <c r="Q29" i="23"/>
  <c r="P29" i="23"/>
  <c r="O29" i="23"/>
  <c r="N29" i="23"/>
  <c r="M29" i="23"/>
  <c r="L29" i="23"/>
  <c r="K29" i="23"/>
  <c r="J29" i="23"/>
  <c r="Z8" i="4" l="1"/>
  <c r="Z9" i="4"/>
  <c r="Z10" i="4"/>
  <c r="Z11" i="4"/>
  <c r="Z12" i="4"/>
  <c r="Z13" i="4"/>
  <c r="Z17" i="4" l="1"/>
  <c r="Z16" i="4"/>
  <c r="Z18" i="4"/>
  <c r="Z19" i="4"/>
  <c r="Z20" i="4"/>
  <c r="Z21" i="4"/>
  <c r="Z22" i="4"/>
  <c r="Z23" i="4"/>
  <c r="Z24" i="4"/>
  <c r="J16" i="15" l="1"/>
  <c r="N14" i="21" l="1"/>
  <c r="N13" i="21"/>
  <c r="F22" i="24" l="1"/>
  <c r="Q22" i="24"/>
  <c r="C35" i="24"/>
  <c r="C26" i="24"/>
  <c r="C25" i="24"/>
  <c r="C12" i="24"/>
  <c r="C38" i="24" s="1"/>
  <c r="AB5" i="24"/>
  <c r="AA5" i="24"/>
  <c r="Z5" i="24"/>
  <c r="Y5" i="24"/>
  <c r="X5" i="24"/>
  <c r="W5" i="24"/>
  <c r="V5" i="24"/>
  <c r="U5" i="24"/>
  <c r="T5" i="24"/>
  <c r="S5" i="24"/>
  <c r="C22" i="24" s="1"/>
  <c r="P5" i="24"/>
  <c r="C37" i="24" s="1"/>
  <c r="O5" i="24"/>
  <c r="N5" i="24"/>
  <c r="M5" i="24"/>
  <c r="L5" i="24"/>
  <c r="K5" i="24"/>
  <c r="I5" i="24"/>
  <c r="C19" i="24" s="1"/>
  <c r="C2" i="24"/>
  <c r="O1" i="24" l="1"/>
  <c r="N1" i="24"/>
  <c r="C20" i="24"/>
  <c r="C28" i="24" s="1"/>
  <c r="M1" i="24"/>
  <c r="G25" i="24"/>
  <c r="J5" i="24" s="1"/>
  <c r="J1" i="24" s="1"/>
  <c r="K1" i="24"/>
  <c r="L1" i="24"/>
  <c r="I1" i="24"/>
  <c r="C39" i="24"/>
  <c r="C42" i="24" l="1"/>
  <c r="C1" i="24" s="1"/>
  <c r="P23" i="21"/>
  <c r="N27" i="21" l="1"/>
  <c r="N26" i="21"/>
  <c r="P26" i="21" l="1"/>
  <c r="G35" i="15"/>
  <c r="G30" i="15"/>
  <c r="J15" i="15"/>
  <c r="D2" i="18" l="1"/>
  <c r="M31" i="8" l="1"/>
  <c r="S17" i="29" l="1"/>
  <c r="S18" i="29"/>
  <c r="S15" i="29"/>
  <c r="S16" i="29"/>
  <c r="T6" i="3" l="1"/>
  <c r="V6" i="3"/>
  <c r="W6" i="3"/>
  <c r="X6" i="3"/>
  <c r="Y6" i="3"/>
  <c r="Z6" i="3"/>
  <c r="AA6" i="3"/>
  <c r="U6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Q49" i="3"/>
  <c r="AB43" i="3"/>
  <c r="AC22" i="28"/>
  <c r="D41" i="19" l="1"/>
  <c r="D28" i="19"/>
  <c r="D29" i="19"/>
  <c r="D30" i="19"/>
  <c r="D31" i="19"/>
  <c r="D32" i="19"/>
  <c r="D33" i="19"/>
  <c r="D34" i="19"/>
  <c r="D36" i="19"/>
  <c r="D37" i="19"/>
  <c r="D38" i="19"/>
  <c r="D40" i="19"/>
  <c r="D27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K6" i="29" l="1"/>
  <c r="L6" i="29"/>
  <c r="M6" i="29"/>
  <c r="N6" i="29"/>
  <c r="O6" i="29"/>
  <c r="P6" i="29"/>
  <c r="J6" i="29"/>
  <c r="V6" i="29"/>
  <c r="W6" i="29"/>
  <c r="X6" i="29"/>
  <c r="Y6" i="29"/>
  <c r="Z6" i="29"/>
  <c r="AA6" i="29"/>
  <c r="AB6" i="29"/>
  <c r="U6" i="29"/>
  <c r="AC124" i="29"/>
  <c r="S124" i="29"/>
  <c r="H124" i="29"/>
  <c r="AC123" i="29"/>
  <c r="H123" i="29"/>
  <c r="AC122" i="29"/>
  <c r="H122" i="29"/>
  <c r="AC121" i="29"/>
  <c r="H121" i="29"/>
  <c r="AC120" i="29"/>
  <c r="H120" i="29"/>
  <c r="AC119" i="29"/>
  <c r="H119" i="29"/>
  <c r="AC118" i="29"/>
  <c r="H118" i="29"/>
  <c r="AC117" i="29"/>
  <c r="AC116" i="29"/>
  <c r="H116" i="29"/>
  <c r="AC115" i="29"/>
  <c r="H115" i="29"/>
  <c r="AC114" i="29"/>
  <c r="AC113" i="29"/>
  <c r="H113" i="29"/>
  <c r="AC75" i="29"/>
  <c r="AC76" i="29"/>
  <c r="AC77" i="29"/>
  <c r="AC74" i="29"/>
  <c r="AC78" i="29"/>
  <c r="AC79" i="29"/>
  <c r="AC80" i="29"/>
  <c r="AC81" i="29"/>
  <c r="H125" i="29" l="1"/>
  <c r="I125" i="29" s="1"/>
  <c r="AC73" i="29"/>
  <c r="AC131" i="29"/>
  <c r="R20" i="17" l="1"/>
  <c r="AC13" i="16" l="1"/>
  <c r="Q6" i="1" l="1"/>
  <c r="Q2" i="1" s="1"/>
  <c r="D36" i="1" s="1"/>
  <c r="P6" i="1"/>
  <c r="V5" i="28" l="1"/>
  <c r="W5" i="28"/>
  <c r="X5" i="28"/>
  <c r="Y5" i="28"/>
  <c r="Z5" i="28"/>
  <c r="AA5" i="28"/>
  <c r="AB5" i="28"/>
  <c r="U5" i="28"/>
  <c r="AC23" i="28"/>
  <c r="K5" i="28" l="1"/>
  <c r="L5" i="28"/>
  <c r="M5" i="28"/>
  <c r="N5" i="28"/>
  <c r="O5" i="28"/>
  <c r="P5" i="28"/>
  <c r="Q5" i="28"/>
  <c r="R5" i="28"/>
  <c r="J5" i="28"/>
  <c r="D20" i="28" s="1"/>
  <c r="N9" i="21" l="1"/>
  <c r="N10" i="21"/>
  <c r="N11" i="21"/>
  <c r="AC72" i="29"/>
  <c r="D5" i="19" l="1"/>
  <c r="N32" i="21" l="1"/>
  <c r="P32" i="21" s="1"/>
  <c r="N33" i="21"/>
  <c r="P33" i="21" s="1"/>
  <c r="N34" i="21"/>
  <c r="P34" i="21" s="1"/>
  <c r="N35" i="21"/>
  <c r="P35" i="21" s="1"/>
  <c r="N36" i="21"/>
  <c r="P36" i="21" s="1"/>
  <c r="N37" i="21"/>
  <c r="P37" i="21" s="1"/>
  <c r="AB24" i="3"/>
  <c r="AB25" i="3"/>
  <c r="AB17" i="3"/>
  <c r="AB18" i="3"/>
  <c r="AB19" i="3"/>
  <c r="AB20" i="3"/>
  <c r="AB21" i="3"/>
  <c r="AB22" i="3"/>
  <c r="AB23" i="3"/>
  <c r="AC141" i="29" l="1"/>
  <c r="S141" i="29"/>
  <c r="H142" i="29" s="1"/>
  <c r="I142" i="29" s="1"/>
  <c r="AC140" i="29"/>
  <c r="AC139" i="29"/>
  <c r="AC138" i="29"/>
  <c r="AC137" i="29"/>
  <c r="AC136" i="29"/>
  <c r="AC135" i="29"/>
  <c r="AC134" i="29"/>
  <c r="AC133" i="29"/>
  <c r="AC132" i="29"/>
  <c r="AC130" i="29"/>
  <c r="AC129" i="29"/>
  <c r="AC96" i="29"/>
  <c r="S96" i="29"/>
  <c r="AC95" i="29"/>
  <c r="AC94" i="29"/>
  <c r="AC93" i="29"/>
  <c r="AC92" i="29"/>
  <c r="AC91" i="29"/>
  <c r="AC90" i="29"/>
  <c r="S90" i="29"/>
  <c r="AC89" i="29"/>
  <c r="S89" i="29"/>
  <c r="AC88" i="29"/>
  <c r="AC87" i="29"/>
  <c r="AC86" i="29"/>
  <c r="AC85" i="29"/>
  <c r="AC110" i="29"/>
  <c r="S110" i="29"/>
  <c r="H110" i="29"/>
  <c r="AC109" i="29"/>
  <c r="H109" i="29"/>
  <c r="AC108" i="29"/>
  <c r="H108" i="29"/>
  <c r="AC107" i="29"/>
  <c r="H107" i="29"/>
  <c r="AC106" i="29"/>
  <c r="H106" i="29"/>
  <c r="AC105" i="29"/>
  <c r="H105" i="29"/>
  <c r="AC104" i="29"/>
  <c r="H104" i="29"/>
  <c r="AC103" i="29"/>
  <c r="AC102" i="29"/>
  <c r="H102" i="29"/>
  <c r="AC101" i="29"/>
  <c r="H101" i="29"/>
  <c r="AC100" i="29"/>
  <c r="AC99" i="29"/>
  <c r="H99" i="29"/>
  <c r="AC82" i="29"/>
  <c r="S82" i="29"/>
  <c r="H82" i="29"/>
  <c r="H81" i="29"/>
  <c r="H80" i="29"/>
  <c r="AC70" i="29"/>
  <c r="H70" i="29"/>
  <c r="AC69" i="29"/>
  <c r="H69" i="29"/>
  <c r="AC68" i="29"/>
  <c r="H68" i="29"/>
  <c r="AC67" i="29"/>
  <c r="H67" i="29"/>
  <c r="AC66" i="29"/>
  <c r="AC65" i="29"/>
  <c r="H65" i="29"/>
  <c r="AC64" i="29"/>
  <c r="AC63" i="29"/>
  <c r="AC62" i="29"/>
  <c r="H62" i="29"/>
  <c r="AC59" i="29"/>
  <c r="S59" i="29"/>
  <c r="H59" i="29"/>
  <c r="AC58" i="29"/>
  <c r="S58" i="29"/>
  <c r="H58" i="29"/>
  <c r="AC57" i="29"/>
  <c r="H57" i="29"/>
  <c r="AC56" i="29"/>
  <c r="H56" i="29"/>
  <c r="AC55" i="29"/>
  <c r="H55" i="29"/>
  <c r="AC54" i="29"/>
  <c r="H54" i="29"/>
  <c r="AC53" i="29"/>
  <c r="H53" i="29"/>
  <c r="AC52" i="29"/>
  <c r="H52" i="29"/>
  <c r="AC51" i="29"/>
  <c r="S51" i="29"/>
  <c r="AC50" i="29"/>
  <c r="AC49" i="29"/>
  <c r="H49" i="29"/>
  <c r="AC48" i="29"/>
  <c r="S48" i="29"/>
  <c r="H48" i="29"/>
  <c r="AC45" i="29"/>
  <c r="S45" i="29"/>
  <c r="AC44" i="29"/>
  <c r="S44" i="29"/>
  <c r="H44" i="29"/>
  <c r="AC43" i="29"/>
  <c r="AC42" i="29"/>
  <c r="AC41" i="29"/>
  <c r="AC40" i="29"/>
  <c r="S40" i="29"/>
  <c r="H40" i="29"/>
  <c r="AC39" i="29"/>
  <c r="S39" i="29"/>
  <c r="AC38" i="29"/>
  <c r="AC37" i="29"/>
  <c r="S37" i="29"/>
  <c r="H37" i="29"/>
  <c r="AC36" i="29"/>
  <c r="H36" i="29"/>
  <c r="AC35" i="29"/>
  <c r="H35" i="29"/>
  <c r="D34" i="29"/>
  <c r="AC34" i="29"/>
  <c r="H34" i="29"/>
  <c r="AC33" i="29"/>
  <c r="S33" i="29"/>
  <c r="H33" i="29"/>
  <c r="AC32" i="29"/>
  <c r="H32" i="29"/>
  <c r="AC31" i="29"/>
  <c r="S31" i="29"/>
  <c r="H31" i="29"/>
  <c r="AC30" i="29"/>
  <c r="AC29" i="29"/>
  <c r="S29" i="29"/>
  <c r="H29" i="29"/>
  <c r="AC28" i="29"/>
  <c r="S28" i="29"/>
  <c r="H28" i="29"/>
  <c r="AC27" i="29"/>
  <c r="AC25" i="29"/>
  <c r="D25" i="29"/>
  <c r="D24" i="29"/>
  <c r="AC22" i="29"/>
  <c r="S22" i="29"/>
  <c r="AC21" i="29"/>
  <c r="AC20" i="29"/>
  <c r="AC19" i="29"/>
  <c r="AC18" i="29"/>
  <c r="AC17" i="29"/>
  <c r="H17" i="29"/>
  <c r="AC16" i="29"/>
  <c r="AC15" i="29"/>
  <c r="D13" i="29"/>
  <c r="D37" i="29" s="1"/>
  <c r="AC12" i="29"/>
  <c r="S12" i="29"/>
  <c r="AC11" i="29"/>
  <c r="S11" i="29"/>
  <c r="AC10" i="29"/>
  <c r="S10" i="29"/>
  <c r="AC9" i="29"/>
  <c r="S9" i="29"/>
  <c r="AC8" i="29"/>
  <c r="AC7" i="29"/>
  <c r="S7" i="29"/>
  <c r="D19" i="29"/>
  <c r="AC6" i="29" l="1"/>
  <c r="P2" i="29"/>
  <c r="L2" i="29"/>
  <c r="H23" i="29"/>
  <c r="I23" i="29" s="1"/>
  <c r="H46" i="29"/>
  <c r="I46" i="29" s="1"/>
  <c r="H60" i="29"/>
  <c r="I60" i="29" s="1"/>
  <c r="H111" i="29"/>
  <c r="I111" i="29" s="1"/>
  <c r="H83" i="29"/>
  <c r="I83" i="29" s="1"/>
  <c r="D21" i="29"/>
  <c r="S13" i="29"/>
  <c r="H97" i="29"/>
  <c r="I97" i="29" s="1"/>
  <c r="J2" i="29"/>
  <c r="K2" i="29"/>
  <c r="D38" i="29"/>
  <c r="D39" i="29" s="1"/>
  <c r="D20" i="29"/>
  <c r="D27" i="29" l="1"/>
  <c r="D42" i="29" s="1"/>
  <c r="D2" i="29" s="1"/>
  <c r="A8" i="29" s="1"/>
  <c r="H6" i="29"/>
  <c r="D33" i="28"/>
  <c r="D24" i="28"/>
  <c r="AC25" i="28"/>
  <c r="H25" i="28"/>
  <c r="D23" i="28"/>
  <c r="AC24" i="28"/>
  <c r="AC21" i="28"/>
  <c r="AC20" i="28"/>
  <c r="AC19" i="28"/>
  <c r="H19" i="28"/>
  <c r="AC18" i="28"/>
  <c r="AC17" i="28"/>
  <c r="AC16" i="28"/>
  <c r="AC15" i="28"/>
  <c r="AC14" i="28"/>
  <c r="AC13" i="28"/>
  <c r="AC12" i="28"/>
  <c r="D12" i="28"/>
  <c r="D36" i="28" s="1"/>
  <c r="AC11" i="28"/>
  <c r="AC10" i="28"/>
  <c r="AC9" i="28"/>
  <c r="M1" i="28"/>
  <c r="L1" i="28"/>
  <c r="J1" i="28"/>
  <c r="D35" i="28"/>
  <c r="D18" i="28"/>
  <c r="Q1" i="28"/>
  <c r="P1" i="28"/>
  <c r="O1" i="28"/>
  <c r="AC5" i="28" l="1"/>
  <c r="A9" i="29"/>
  <c r="A11" i="29"/>
  <c r="A7" i="29"/>
  <c r="D17" i="28"/>
  <c r="D37" i="28"/>
  <c r="N1" i="28"/>
  <c r="D26" i="28" l="1"/>
  <c r="D40" i="28" s="1"/>
  <c r="D1" i="28" s="1"/>
  <c r="J5" i="27"/>
  <c r="K5" i="27"/>
  <c r="L5" i="27"/>
  <c r="M5" i="27"/>
  <c r="N5" i="27"/>
  <c r="O5" i="27"/>
  <c r="P5" i="27"/>
  <c r="Q5" i="27"/>
  <c r="D35" i="27" s="1"/>
  <c r="T5" i="27"/>
  <c r="D20" i="27" s="1"/>
  <c r="U5" i="27"/>
  <c r="V5" i="27"/>
  <c r="W5" i="27"/>
  <c r="X5" i="27"/>
  <c r="Y5" i="27"/>
  <c r="Z5" i="27"/>
  <c r="AA9" i="27"/>
  <c r="AA10" i="27"/>
  <c r="AA11" i="27"/>
  <c r="D12" i="27"/>
  <c r="D36" i="27" s="1"/>
  <c r="AA12" i="27"/>
  <c r="AA13" i="27"/>
  <c r="AA14" i="27"/>
  <c r="AA15" i="27"/>
  <c r="AA16" i="27"/>
  <c r="D17" i="27"/>
  <c r="AA17" i="27"/>
  <c r="AA18" i="27"/>
  <c r="AA19" i="27"/>
  <c r="AA20" i="27"/>
  <c r="AA21" i="27"/>
  <c r="AA22" i="27"/>
  <c r="D23" i="27"/>
  <c r="AA23" i="27"/>
  <c r="D24" i="27"/>
  <c r="AA24" i="27"/>
  <c r="AA25" i="27"/>
  <c r="H27" i="27"/>
  <c r="D33" i="27"/>
  <c r="AB9" i="27" l="1"/>
  <c r="L1" i="27"/>
  <c r="P1" i="27"/>
  <c r="O1" i="27"/>
  <c r="N1" i="27"/>
  <c r="M1" i="27"/>
  <c r="K1" i="27"/>
  <c r="J1" i="27"/>
  <c r="AA5" i="27"/>
  <c r="D37" i="27"/>
  <c r="D18" i="27"/>
  <c r="D26" i="27" s="1"/>
  <c r="B35" i="26"/>
  <c r="Z26" i="26"/>
  <c r="Z25" i="26"/>
  <c r="Z24" i="26"/>
  <c r="Z23" i="26"/>
  <c r="Z22" i="26"/>
  <c r="Z21" i="26"/>
  <c r="Z20" i="26"/>
  <c r="Z19" i="26"/>
  <c r="Z18" i="26"/>
  <c r="Z17" i="26"/>
  <c r="Z16" i="26"/>
  <c r="Z15" i="26"/>
  <c r="B14" i="26"/>
  <c r="B38" i="26" s="1"/>
  <c r="Z7" i="26"/>
  <c r="Y6" i="26"/>
  <c r="X6" i="26"/>
  <c r="W6" i="26"/>
  <c r="V6" i="26"/>
  <c r="U6" i="26"/>
  <c r="T6" i="26"/>
  <c r="S6" i="26"/>
  <c r="O6" i="26"/>
  <c r="N6" i="26"/>
  <c r="N2" i="26" s="1"/>
  <c r="M6" i="26"/>
  <c r="M2" i="26" s="1"/>
  <c r="L6" i="26"/>
  <c r="L2" i="26" s="1"/>
  <c r="K6" i="26"/>
  <c r="B20" i="26" s="1"/>
  <c r="J6" i="26"/>
  <c r="J2" i="26" s="1"/>
  <c r="I6" i="26"/>
  <c r="I2" i="26" s="1"/>
  <c r="H6" i="26"/>
  <c r="K2" i="26" l="1"/>
  <c r="B28" i="26"/>
  <c r="Z6" i="26"/>
  <c r="B4" i="26" s="1"/>
  <c r="D40" i="27"/>
  <c r="D1" i="27" s="1"/>
  <c r="A6" i="27" s="1"/>
  <c r="B39" i="26"/>
  <c r="B40" i="26" s="1"/>
  <c r="H2" i="26"/>
  <c r="B42" i="26" l="1"/>
  <c r="B2" i="26" s="1"/>
  <c r="A7" i="27"/>
  <c r="N12" i="21"/>
  <c r="N15" i="21"/>
  <c r="N16" i="21"/>
  <c r="N21" i="21"/>
  <c r="N22" i="21"/>
  <c r="P22" i="21" s="1"/>
  <c r="N28" i="21"/>
  <c r="P28" i="21" s="1"/>
  <c r="P29" i="21"/>
  <c r="P30" i="21"/>
  <c r="N31" i="21"/>
  <c r="P31" i="21" s="1"/>
  <c r="G36" i="15"/>
  <c r="G31" i="15"/>
  <c r="P16" i="21" l="1"/>
  <c r="P21" i="21"/>
  <c r="P12" i="21"/>
  <c r="S23" i="16"/>
  <c r="M33" i="8"/>
  <c r="J10" i="23" l="1"/>
  <c r="J5" i="23" s="1"/>
  <c r="K10" i="23"/>
  <c r="K5" i="23" s="1"/>
  <c r="L10" i="23"/>
  <c r="L5" i="23" s="1"/>
  <c r="M10" i="23"/>
  <c r="M5" i="23" s="1"/>
  <c r="N10" i="23"/>
  <c r="N5" i="23" s="1"/>
  <c r="O10" i="23"/>
  <c r="O5" i="23" s="1"/>
  <c r="AB12" i="3" l="1"/>
  <c r="AB37" i="3"/>
  <c r="AB38" i="3"/>
  <c r="AB39" i="3"/>
  <c r="AB14" i="3"/>
  <c r="AB15" i="3"/>
  <c r="AB16" i="3"/>
  <c r="AB26" i="3"/>
  <c r="AB27" i="3"/>
  <c r="M32" i="8" l="1"/>
  <c r="F11" i="9" l="1"/>
  <c r="F12" i="9"/>
  <c r="F13" i="9"/>
  <c r="F14" i="9"/>
  <c r="F15" i="9"/>
  <c r="F16" i="9"/>
  <c r="F17" i="9"/>
  <c r="AB28" i="3"/>
  <c r="AB31" i="3"/>
  <c r="F21" i="9" l="1"/>
  <c r="M30" i="8" l="1"/>
  <c r="S15" i="16" l="1"/>
  <c r="K5" i="16"/>
  <c r="AC9" i="16"/>
  <c r="AC10" i="16"/>
  <c r="AC11" i="16"/>
  <c r="AC12" i="16"/>
  <c r="AC14" i="16"/>
  <c r="K7" i="1" l="1"/>
  <c r="L7" i="1"/>
  <c r="M7" i="1"/>
  <c r="N7" i="1"/>
  <c r="N6" i="1" s="1"/>
  <c r="O7" i="1"/>
  <c r="J7" i="1"/>
  <c r="U15" i="1"/>
  <c r="U7" i="1" s="1"/>
  <c r="V15" i="1"/>
  <c r="V7" i="1" s="1"/>
  <c r="W15" i="1"/>
  <c r="W7" i="1" s="1"/>
  <c r="X15" i="1"/>
  <c r="X7" i="1" s="1"/>
  <c r="Y15" i="1"/>
  <c r="Y7" i="1" s="1"/>
  <c r="Z15" i="1"/>
  <c r="T15" i="1"/>
  <c r="T7" i="1" s="1"/>
  <c r="N2" i="1" l="1"/>
  <c r="M6" i="1"/>
  <c r="M2" i="1" s="1"/>
  <c r="J6" i="1"/>
  <c r="L6" i="1"/>
  <c r="L2" i="1" s="1"/>
  <c r="Z7" i="1"/>
  <c r="P2" i="1" s="1"/>
  <c r="O6" i="1"/>
  <c r="O2" i="1" s="1"/>
  <c r="K6" i="1"/>
  <c r="K2" i="1" s="1"/>
  <c r="H16" i="23"/>
  <c r="G10" i="23"/>
  <c r="I10" i="23"/>
  <c r="D19" i="23"/>
  <c r="P10" i="23"/>
  <c r="Q10" i="23"/>
  <c r="Q5" i="23" s="1"/>
  <c r="D37" i="23" s="1"/>
  <c r="D35" i="23"/>
  <c r="D26" i="23"/>
  <c r="D25" i="23"/>
  <c r="D12" i="23"/>
  <c r="D38" i="23" s="1"/>
  <c r="AC5" i="23"/>
  <c r="AB5" i="23"/>
  <c r="AA5" i="23"/>
  <c r="Z5" i="23"/>
  <c r="O1" i="23" s="1"/>
  <c r="Y5" i="23"/>
  <c r="N1" i="23" s="1"/>
  <c r="X5" i="23"/>
  <c r="M1" i="23" s="1"/>
  <c r="W5" i="23"/>
  <c r="L1" i="23" s="1"/>
  <c r="V5" i="23"/>
  <c r="K1" i="23" s="1"/>
  <c r="U5" i="23"/>
  <c r="T5" i="23"/>
  <c r="D2" i="23"/>
  <c r="J2" i="1" l="1"/>
  <c r="D18" i="1"/>
  <c r="D19" i="1"/>
  <c r="D22" i="23"/>
  <c r="J1" i="23"/>
  <c r="P5" i="23"/>
  <c r="P1" i="23" s="1"/>
  <c r="D20" i="23"/>
  <c r="D39" i="23"/>
  <c r="D28" i="23" l="1"/>
  <c r="D42" i="23" s="1"/>
  <c r="D1" i="23" s="1"/>
  <c r="D21" i="1"/>
  <c r="B34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B13" i="22"/>
  <c r="B37" i="22" s="1"/>
  <c r="Z12" i="22"/>
  <c r="Z11" i="22"/>
  <c r="Z10" i="22"/>
  <c r="Z9" i="22"/>
  <c r="Z8" i="22"/>
  <c r="Z7" i="22"/>
  <c r="Y6" i="22"/>
  <c r="X6" i="22"/>
  <c r="W6" i="22"/>
  <c r="V6" i="22"/>
  <c r="U6" i="22"/>
  <c r="T6" i="22"/>
  <c r="S6" i="22"/>
  <c r="B21" i="22" s="1"/>
  <c r="O6" i="22"/>
  <c r="N6" i="22"/>
  <c r="N2" i="22" s="1"/>
  <c r="M6" i="22"/>
  <c r="M2" i="22" s="1"/>
  <c r="L6" i="22"/>
  <c r="L2" i="22" s="1"/>
  <c r="K6" i="22"/>
  <c r="B19" i="22" s="1"/>
  <c r="J6" i="22"/>
  <c r="J2" i="22" s="1"/>
  <c r="I6" i="22"/>
  <c r="I2" i="22" s="1"/>
  <c r="H6" i="22"/>
  <c r="B18" i="22" s="1"/>
  <c r="K2" i="22"/>
  <c r="H2" i="22" l="1"/>
  <c r="B27" i="22"/>
  <c r="Z6" i="22"/>
  <c r="B38" i="22"/>
  <c r="B39" i="22" s="1"/>
  <c r="B41" i="22" s="1"/>
  <c r="B2" i="22" s="1"/>
  <c r="AB11" i="17" l="1"/>
  <c r="AB12" i="17"/>
  <c r="AB13" i="17"/>
  <c r="AB14" i="17"/>
  <c r="AB15" i="17"/>
  <c r="AB16" i="17"/>
  <c r="AB17" i="17"/>
  <c r="AB18" i="17"/>
  <c r="AB19" i="17"/>
  <c r="AB27" i="17"/>
  <c r="AB26" i="17"/>
  <c r="AB25" i="17"/>
  <c r="AB24" i="17"/>
  <c r="G21" i="18"/>
  <c r="G15" i="18"/>
  <c r="D2" i="17" l="1"/>
  <c r="U5" i="18"/>
  <c r="V5" i="18"/>
  <c r="W5" i="18"/>
  <c r="X5" i="18"/>
  <c r="Y5" i="18"/>
  <c r="Z5" i="18"/>
  <c r="AA5" i="18"/>
  <c r="AB5" i="18"/>
  <c r="T5" i="18"/>
  <c r="K5" i="18"/>
  <c r="L5" i="18"/>
  <c r="M5" i="18"/>
  <c r="N5" i="18"/>
  <c r="O5" i="18"/>
  <c r="P5" i="18"/>
  <c r="Q5" i="18"/>
  <c r="J5" i="18"/>
  <c r="D19" i="18" s="1"/>
  <c r="D20" i="18" l="1"/>
  <c r="N8" i="21"/>
  <c r="P8" i="21" s="1"/>
  <c r="M5" i="21"/>
  <c r="L5" i="21"/>
  <c r="K5" i="21"/>
  <c r="J5" i="21"/>
  <c r="I5" i="21"/>
  <c r="H5" i="21"/>
  <c r="F5" i="21"/>
  <c r="N5" i="21" l="1"/>
  <c r="AC5" i="18" l="1"/>
  <c r="E21" i="19" l="1"/>
  <c r="E17" i="19"/>
  <c r="E13" i="19"/>
  <c r="E31" i="19"/>
  <c r="E5" i="19"/>
  <c r="E20" i="19"/>
  <c r="E16" i="19"/>
  <c r="E12" i="19"/>
  <c r="E8" i="19"/>
  <c r="E40" i="19"/>
  <c r="E34" i="19"/>
  <c r="E30" i="19"/>
  <c r="E9" i="19"/>
  <c r="E36" i="19"/>
  <c r="E23" i="19"/>
  <c r="E19" i="19"/>
  <c r="E15" i="19"/>
  <c r="E11" i="19"/>
  <c r="E7" i="19"/>
  <c r="E38" i="19"/>
  <c r="E33" i="19"/>
  <c r="E29" i="19"/>
  <c r="E41" i="19"/>
  <c r="E22" i="19"/>
  <c r="E18" i="19"/>
  <c r="E14" i="19"/>
  <c r="E10" i="19"/>
  <c r="E6" i="19"/>
  <c r="E37" i="19"/>
  <c r="E32" i="19"/>
  <c r="E28" i="19"/>
  <c r="E27" i="19"/>
  <c r="AB13" i="3"/>
  <c r="AB36" i="3"/>
  <c r="D35" i="18"/>
  <c r="D26" i="18"/>
  <c r="D25" i="18"/>
  <c r="D12" i="18"/>
  <c r="D38" i="18" s="1"/>
  <c r="D22" i="18"/>
  <c r="D37" i="18"/>
  <c r="P1" i="18" l="1"/>
  <c r="O1" i="18"/>
  <c r="M1" i="18"/>
  <c r="N1" i="18"/>
  <c r="K1" i="18"/>
  <c r="L1" i="18"/>
  <c r="J1" i="18"/>
  <c r="D39" i="18"/>
  <c r="D28" i="18" l="1"/>
  <c r="D42" i="18" s="1"/>
  <c r="D1" i="18" s="1"/>
  <c r="Z7" i="4"/>
  <c r="Z14" i="4"/>
  <c r="Z15" i="4"/>
  <c r="F6" i="4"/>
  <c r="D34" i="17" l="1"/>
  <c r="D25" i="17"/>
  <c r="D24" i="17"/>
  <c r="D13" i="17"/>
  <c r="D37" i="17" s="1"/>
  <c r="AB10" i="17"/>
  <c r="AB9" i="17"/>
  <c r="AA5" i="17"/>
  <c r="Z5" i="17"/>
  <c r="Y5" i="17"/>
  <c r="X5" i="17"/>
  <c r="W5" i="17"/>
  <c r="V5" i="17"/>
  <c r="T5" i="17"/>
  <c r="D21" i="17" s="1"/>
  <c r="Q5" i="17"/>
  <c r="D36" i="17" s="1"/>
  <c r="P5" i="17"/>
  <c r="P1" i="17" s="1"/>
  <c r="O5" i="17"/>
  <c r="O1" i="17" s="1"/>
  <c r="N5" i="17"/>
  <c r="M5" i="17"/>
  <c r="L5" i="17"/>
  <c r="K5" i="17"/>
  <c r="J5" i="17"/>
  <c r="D18" i="17" l="1"/>
  <c r="L1" i="17"/>
  <c r="K1" i="17"/>
  <c r="D19" i="17"/>
  <c r="M1" i="17"/>
  <c r="N1" i="17"/>
  <c r="D38" i="17"/>
  <c r="AB5" i="17"/>
  <c r="J1" i="17"/>
  <c r="D27" i="17" l="1"/>
  <c r="D41" i="17" s="1"/>
  <c r="D1" i="17" s="1"/>
  <c r="AA6" i="1" l="1"/>
  <c r="F22" i="9" l="1"/>
  <c r="F23" i="9"/>
  <c r="F24" i="9"/>
  <c r="H6" i="7" l="1"/>
  <c r="M27" i="8" l="1"/>
  <c r="M28" i="8"/>
  <c r="D13" i="1" l="1"/>
  <c r="I8" i="8" l="1"/>
  <c r="J8" i="8"/>
  <c r="K8" i="8"/>
  <c r="E8" i="8"/>
  <c r="F8" i="8"/>
  <c r="T6" i="4" l="1"/>
  <c r="U6" i="4"/>
  <c r="V6" i="4"/>
  <c r="W6" i="4"/>
  <c r="X6" i="4"/>
  <c r="Y6" i="4"/>
  <c r="S6" i="4"/>
  <c r="AC17" i="16" l="1"/>
  <c r="AC16" i="16"/>
  <c r="M23" i="8"/>
  <c r="M25" i="8"/>
  <c r="M26" i="8"/>
  <c r="M29" i="8"/>
  <c r="M34" i="8"/>
  <c r="M35" i="8"/>
  <c r="AB34" i="3"/>
  <c r="AB35" i="3"/>
  <c r="AB41" i="3"/>
  <c r="AB40" i="3"/>
  <c r="AB33" i="3"/>
  <c r="AB32" i="3"/>
  <c r="AB30" i="3"/>
  <c r="AC15" i="16"/>
  <c r="AC21" i="16"/>
  <c r="AC22" i="16"/>
  <c r="D33" i="16"/>
  <c r="D24" i="16"/>
  <c r="D23" i="16"/>
  <c r="D12" i="16"/>
  <c r="D36" i="16" s="1"/>
  <c r="AB5" i="16"/>
  <c r="AA5" i="16"/>
  <c r="Z5" i="16"/>
  <c r="Y5" i="16"/>
  <c r="X5" i="16"/>
  <c r="W5" i="16"/>
  <c r="U5" i="16"/>
  <c r="R5" i="16"/>
  <c r="D35" i="16" s="1"/>
  <c r="Q5" i="16"/>
  <c r="Q1" i="16" s="1"/>
  <c r="P5" i="16"/>
  <c r="P1" i="16" s="1"/>
  <c r="O5" i="16"/>
  <c r="O1" i="16" s="1"/>
  <c r="N5" i="16"/>
  <c r="M5" i="16"/>
  <c r="L5" i="16"/>
  <c r="J5" i="16"/>
  <c r="N1" i="16" l="1"/>
  <c r="D18" i="16"/>
  <c r="D17" i="16"/>
  <c r="D20" i="16"/>
  <c r="M1" i="16"/>
  <c r="L1" i="16"/>
  <c r="J1" i="16"/>
  <c r="AC5" i="16"/>
  <c r="D37" i="16"/>
  <c r="D26" i="16" l="1"/>
  <c r="D40" i="16" s="1"/>
  <c r="D1" i="16" s="1"/>
  <c r="H8" i="8"/>
  <c r="G8" i="8"/>
  <c r="M20" i="8"/>
  <c r="M21" i="8"/>
  <c r="M22" i="8"/>
  <c r="F10" i="9"/>
  <c r="F18" i="9"/>
  <c r="F19" i="9"/>
  <c r="F20" i="9"/>
  <c r="Q10" i="3" l="1"/>
  <c r="AB10" i="3"/>
  <c r="AB11" i="3"/>
  <c r="AB6" i="3" s="1"/>
  <c r="AB7" i="3" l="1"/>
  <c r="AB8" i="3"/>
  <c r="Z6" i="4" l="1"/>
  <c r="M13" i="8" l="1"/>
  <c r="M36" i="8"/>
  <c r="M37" i="8"/>
  <c r="M11" i="8"/>
  <c r="K6" i="3" l="1"/>
  <c r="L6" i="3"/>
  <c r="M6" i="3"/>
  <c r="N6" i="3"/>
  <c r="O6" i="3"/>
  <c r="P6" i="3"/>
  <c r="J6" i="3"/>
  <c r="D20" i="3" s="1"/>
  <c r="D23" i="3" l="1"/>
  <c r="M10" i="8" l="1"/>
  <c r="M9" i="8"/>
  <c r="D34" i="7" l="1"/>
  <c r="D25" i="7"/>
  <c r="D24" i="7"/>
  <c r="D23" i="7"/>
  <c r="D13" i="7"/>
  <c r="D37" i="7" s="1"/>
  <c r="D38" i="7" s="1"/>
  <c r="Y6" i="7"/>
  <c r="X6" i="7"/>
  <c r="W6" i="7"/>
  <c r="V6" i="7"/>
  <c r="U6" i="7"/>
  <c r="T6" i="7"/>
  <c r="S6" i="7"/>
  <c r="D21" i="7" s="1"/>
  <c r="P6" i="7"/>
  <c r="O6" i="7"/>
  <c r="N6" i="7"/>
  <c r="M6" i="7"/>
  <c r="D19" i="7" s="1"/>
  <c r="L6" i="7"/>
  <c r="K6" i="7"/>
  <c r="J6" i="7"/>
  <c r="D18" i="7" s="1"/>
  <c r="O2" i="7" l="1"/>
  <c r="D39" i="7"/>
  <c r="K2" i="7"/>
  <c r="M2" i="7"/>
  <c r="D27" i="7"/>
  <c r="L2" i="7"/>
  <c r="N2" i="7"/>
  <c r="P2" i="7"/>
  <c r="J2" i="7"/>
  <c r="D34" i="4"/>
  <c r="D25" i="4"/>
  <c r="D24" i="4"/>
  <c r="D13" i="4"/>
  <c r="D37" i="4" s="1"/>
  <c r="N6" i="4"/>
  <c r="N2" i="4" s="1"/>
  <c r="L24" i="8" s="1"/>
  <c r="L8" i="8" s="1"/>
  <c r="M6" i="4"/>
  <c r="M2" i="4" s="1"/>
  <c r="L6" i="4"/>
  <c r="L2" i="4" s="1"/>
  <c r="K6" i="4"/>
  <c r="J6" i="4"/>
  <c r="J2" i="4" s="1"/>
  <c r="I6" i="4"/>
  <c r="I2" i="4" s="1"/>
  <c r="H6" i="4"/>
  <c r="D18" i="4" l="1"/>
  <c r="D21" i="4"/>
  <c r="D19" i="4"/>
  <c r="K2" i="4"/>
  <c r="D41" i="7"/>
  <c r="D2" i="7" s="1"/>
  <c r="H2" i="4"/>
  <c r="D38" i="4"/>
  <c r="D39" i="4" s="1"/>
  <c r="D36" i="3"/>
  <c r="D27" i="3"/>
  <c r="D26" i="3"/>
  <c r="D25" i="3"/>
  <c r="D15" i="3"/>
  <c r="D39" i="3" s="1"/>
  <c r="P2" i="3"/>
  <c r="O2" i="3"/>
  <c r="N2" i="3"/>
  <c r="L2" i="3"/>
  <c r="K2" i="3"/>
  <c r="D27" i="4" l="1"/>
  <c r="D41" i="4" s="1"/>
  <c r="D2" i="4" s="1"/>
  <c r="M24" i="8" s="1"/>
  <c r="N12" i="8" s="1"/>
  <c r="D21" i="3"/>
  <c r="D29" i="3" s="1"/>
  <c r="M2" i="3"/>
  <c r="J2" i="3"/>
  <c r="D40" i="3"/>
  <c r="D41" i="3" s="1"/>
  <c r="D23" i="1"/>
  <c r="D43" i="3" l="1"/>
  <c r="A24" i="8"/>
  <c r="D12" i="8"/>
  <c r="M8" i="8"/>
  <c r="J17" i="15" s="1"/>
  <c r="G16" i="15" s="1"/>
  <c r="G17" i="15" s="1"/>
  <c r="D2" i="3"/>
  <c r="D34" i="1"/>
  <c r="A9" i="3" l="1"/>
  <c r="A10" i="3"/>
  <c r="D24" i="1"/>
  <c r="D25" i="1"/>
  <c r="D37" i="1"/>
  <c r="D38" i="1" s="1"/>
  <c r="D27" i="1" l="1"/>
  <c r="D41" i="1" s="1"/>
  <c r="D2" i="1" s="1"/>
  <c r="G3" i="15" l="1"/>
  <c r="G4" i="15" s="1"/>
  <c r="A7" i="1"/>
  <c r="A9" i="1"/>
  <c r="A8" i="1"/>
  <c r="Q30" i="3"/>
</calcChain>
</file>

<file path=xl/comments1.xml><?xml version="1.0" encoding="utf-8"?>
<comments xmlns="http://schemas.openxmlformats.org/spreadsheetml/2006/main">
  <authors>
    <author>user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Restov
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Doesn't contribute to Size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Represented by the dead horses in the stables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Now completely trashed and valueless.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Restov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R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Dar is a priestess of Sarenrae and an accomplished Midwife.
Her goal is to spread apethercaries throughout the region. Eventual goal = exotic merchat with a Great shrine to sarenrae attached.
 Although they start a herbalist, and build up from there  :)</t>
        </r>
      </text>
    </comment>
  </commentList>
</comments>
</file>

<file path=xl/comments3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Q1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Radishes.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5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Central, Port Henry and Merchant Quarter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Mivon
Trade route to Restove.
</t>
        </r>
      </text>
    </comment>
  </commentList>
</comments>
</file>

<file path=xl/comments6.xml><?xml version="1.0" encoding="utf-8"?>
<comments xmlns="http://schemas.openxmlformats.org/spreadsheetml/2006/main">
  <authors>
    <author>User</author>
    <author>user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Surrounds the Main District.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 combined Holy House and Forge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Mound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Ringbridge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7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  to clear area for town  1 To build up Oleg's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Size for everything on the line.  Stronghold &amp; Investor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9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This is the only settlement allowed in the hex.  Can't be upgraded to a town and no secondary settlements</t>
        </r>
      </text>
    </comment>
    <comment ref="D35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Iron Keep and New Dawn</t>
        </r>
      </text>
    </comment>
  </commentList>
</comments>
</file>

<file path=xl/sharedStrings.xml><?xml version="1.0" encoding="utf-8"?>
<sst xmlns="http://schemas.openxmlformats.org/spreadsheetml/2006/main" count="1845" uniqueCount="605">
  <si>
    <t>Council</t>
  </si>
  <si>
    <t>Leader</t>
  </si>
  <si>
    <t>Moderator</t>
  </si>
  <si>
    <t>General</t>
  </si>
  <si>
    <t xml:space="preserve">Name </t>
  </si>
  <si>
    <t xml:space="preserve">Mod </t>
  </si>
  <si>
    <t>None</t>
  </si>
  <si>
    <t>Total</t>
  </si>
  <si>
    <t>Rikka</t>
  </si>
  <si>
    <t>Buildings</t>
  </si>
  <si>
    <t>Holy Grove</t>
  </si>
  <si>
    <t>Economy</t>
  </si>
  <si>
    <t>Loyalty</t>
  </si>
  <si>
    <t>Stability</t>
  </si>
  <si>
    <t>Minor</t>
  </si>
  <si>
    <t>Medium</t>
  </si>
  <si>
    <t>Major</t>
  </si>
  <si>
    <t>Owned by Investors</t>
  </si>
  <si>
    <t>Stewardship</t>
  </si>
  <si>
    <t>Core Economy</t>
  </si>
  <si>
    <t xml:space="preserve">Magic Ecomomy </t>
  </si>
  <si>
    <t>Investors Taxes.</t>
  </si>
  <si>
    <t>Owned by the Stonghold</t>
  </si>
  <si>
    <t>Roads</t>
  </si>
  <si>
    <t>Highways</t>
  </si>
  <si>
    <t>Canals</t>
  </si>
  <si>
    <t>INCOME</t>
  </si>
  <si>
    <t>CONSUMPTION</t>
  </si>
  <si>
    <t>Semi-Wilderness</t>
  </si>
  <si>
    <t>Rural</t>
  </si>
  <si>
    <t>Urban</t>
  </si>
  <si>
    <t>City Districts</t>
  </si>
  <si>
    <t>Costs</t>
  </si>
  <si>
    <t>R</t>
  </si>
  <si>
    <t>Subtotal</t>
  </si>
  <si>
    <t>Reductions</t>
  </si>
  <si>
    <t>Consumption Mods</t>
  </si>
  <si>
    <t>Income</t>
  </si>
  <si>
    <t>Overall Income</t>
  </si>
  <si>
    <t>Treasurer</t>
  </si>
  <si>
    <t>Magistrate</t>
  </si>
  <si>
    <t>Location</t>
  </si>
  <si>
    <t>Olegs</t>
  </si>
  <si>
    <t>Defence</t>
  </si>
  <si>
    <t>Watchtower</t>
  </si>
  <si>
    <t>Tusk Keep</t>
  </si>
  <si>
    <t>Totals</t>
  </si>
  <si>
    <t>Pipre</t>
  </si>
  <si>
    <t>Central</t>
  </si>
  <si>
    <t>Port Henry</t>
  </si>
  <si>
    <t>Lex’s Leatherworks</t>
  </si>
  <si>
    <t>Rikka’s Smithy</t>
  </si>
  <si>
    <t>Tansy’s Tavern</t>
  </si>
  <si>
    <t>Tusk Granary</t>
  </si>
  <si>
    <t>Effective</t>
  </si>
  <si>
    <t>Master</t>
  </si>
  <si>
    <t>Councilor</t>
  </si>
  <si>
    <t>Steward</t>
  </si>
  <si>
    <t>Symphony of Swans</t>
  </si>
  <si>
    <t>V&amp;A Jetty</t>
  </si>
  <si>
    <t>Hunter's Rest</t>
  </si>
  <si>
    <t>Elkwall</t>
  </si>
  <si>
    <t>Tib</t>
  </si>
  <si>
    <t>Marik</t>
  </si>
  <si>
    <t>Jetty</t>
  </si>
  <si>
    <t>Ringbridge Manor</t>
  </si>
  <si>
    <t xml:space="preserve"> SW</t>
  </si>
  <si>
    <t>Type</t>
  </si>
  <si>
    <t>Land</t>
  </si>
  <si>
    <t>Outpost</t>
  </si>
  <si>
    <t>Owner</t>
  </si>
  <si>
    <t>Church Abadar</t>
  </si>
  <si>
    <t>V&amp;A Shipping</t>
  </si>
  <si>
    <t>Lex’s</t>
  </si>
  <si>
    <t>Tansy’s</t>
  </si>
  <si>
    <t>Cass</t>
  </si>
  <si>
    <t xml:space="preserve">V&amp;A Shipping </t>
  </si>
  <si>
    <t>&amp; Graveyard</t>
  </si>
  <si>
    <t>Local Market</t>
  </si>
  <si>
    <t>Mayor</t>
  </si>
  <si>
    <t>Irven Revanisu</t>
  </si>
  <si>
    <t>income</t>
  </si>
  <si>
    <t>Local Base</t>
  </si>
  <si>
    <t>Serai</t>
  </si>
  <si>
    <t>Taxable</t>
  </si>
  <si>
    <t>Tax Free</t>
  </si>
  <si>
    <t>District Wall</t>
  </si>
  <si>
    <t>Alchemy workshop</t>
  </si>
  <si>
    <t>Ron</t>
  </si>
  <si>
    <t>Taxed</t>
  </si>
  <si>
    <t>Not Taxed</t>
  </si>
  <si>
    <t>Warehouse</t>
  </si>
  <si>
    <t>Roths</t>
  </si>
  <si>
    <t>size</t>
  </si>
  <si>
    <t>Tusk</t>
  </si>
  <si>
    <t>Tax</t>
  </si>
  <si>
    <t>No Tax</t>
  </si>
  <si>
    <t>Kendrick</t>
  </si>
  <si>
    <t>Sootscale</t>
  </si>
  <si>
    <t>Ranch (Zorah)</t>
  </si>
  <si>
    <t>Grave Yard (Pharasma)</t>
  </si>
  <si>
    <t>Monument</t>
  </si>
  <si>
    <t>Resouces</t>
  </si>
  <si>
    <t>Merchant Quarter</t>
  </si>
  <si>
    <t>City</t>
  </si>
  <si>
    <t>Ringbridge</t>
  </si>
  <si>
    <t>House leMaistre</t>
  </si>
  <si>
    <t>Bastion</t>
  </si>
  <si>
    <t>Public Baths</t>
  </si>
  <si>
    <t>Town Base</t>
  </si>
  <si>
    <t xml:space="preserve">Jail </t>
  </si>
  <si>
    <t>* Library</t>
  </si>
  <si>
    <t>Orphanage</t>
  </si>
  <si>
    <t>Iomedae's House</t>
  </si>
  <si>
    <t>Marshal</t>
  </si>
  <si>
    <t>Consumption</t>
  </si>
  <si>
    <t>Total consumption</t>
  </si>
  <si>
    <t>Stewardship Mods</t>
  </si>
  <si>
    <t>House Yitis</t>
  </si>
  <si>
    <t>Graveyard</t>
  </si>
  <si>
    <t>Owed By</t>
  </si>
  <si>
    <t>Midmarch</t>
  </si>
  <si>
    <t>BP</t>
  </si>
  <si>
    <t>Percy</t>
  </si>
  <si>
    <t>Quinn</t>
  </si>
  <si>
    <t>El</t>
  </si>
  <si>
    <t>Quentin</t>
  </si>
  <si>
    <t>Safiya</t>
  </si>
  <si>
    <t>Adoven</t>
  </si>
  <si>
    <t>Restov bank</t>
  </si>
  <si>
    <t>Notes</t>
  </si>
  <si>
    <t>Includes interest.  To be paid back at 0.5 bp/ Kingdom Turn.</t>
  </si>
  <si>
    <t>1x Boats (Marik)</t>
  </si>
  <si>
    <t>1x Boats  (Alanna)</t>
  </si>
  <si>
    <t>Local base</t>
  </si>
  <si>
    <t>Rikka’s Armour</t>
  </si>
  <si>
    <t>Winter's Wares</t>
  </si>
  <si>
    <t>Cost</t>
  </si>
  <si>
    <t>leMaistre</t>
  </si>
  <si>
    <t>Pharasma</t>
  </si>
  <si>
    <t>Bar-Z</t>
  </si>
  <si>
    <t>Spend</t>
  </si>
  <si>
    <t>Nature Reserve</t>
  </si>
  <si>
    <t>Arista</t>
  </si>
  <si>
    <t>Rook</t>
  </si>
  <si>
    <t xml:space="preserve">Midmarch.  Income = </t>
  </si>
  <si>
    <t>Size</t>
  </si>
  <si>
    <t>Ringbridge:  Main</t>
  </si>
  <si>
    <t>Torag's House (monastic)</t>
  </si>
  <si>
    <t>Cyrus&amp;Val</t>
  </si>
  <si>
    <t>Radishes</t>
  </si>
  <si>
    <t>Commercial Income.</t>
  </si>
  <si>
    <t>Palisade</t>
  </si>
  <si>
    <t>Tannery</t>
  </si>
  <si>
    <t>Brewery</t>
  </si>
  <si>
    <t>Inn</t>
  </si>
  <si>
    <t>Gem Cutter</t>
  </si>
  <si>
    <t>Workshop</t>
  </si>
  <si>
    <t>Granary</t>
  </si>
  <si>
    <t>(Grange)</t>
  </si>
  <si>
    <t>Keep</t>
  </si>
  <si>
    <t>Sheriff Lorin Kaven</t>
  </si>
  <si>
    <t>Abbess Kara Ilarenika</t>
  </si>
  <si>
    <t>Svetlana</t>
  </si>
  <si>
    <t>To spend</t>
  </si>
  <si>
    <t>remaining</t>
  </si>
  <si>
    <t>Zelona</t>
  </si>
  <si>
    <t>Size (of 20)</t>
  </si>
  <si>
    <t>Loan</t>
  </si>
  <si>
    <t>paid</t>
  </si>
  <si>
    <t>Marceline</t>
  </si>
  <si>
    <t>Henry</t>
  </si>
  <si>
    <t>Personal Loans</t>
  </si>
  <si>
    <t>Owed to</t>
  </si>
  <si>
    <t>Commercial Loans</t>
  </si>
  <si>
    <t>&amp; 2 'building beans'</t>
  </si>
  <si>
    <t>* Sword School</t>
  </si>
  <si>
    <t>Bank</t>
  </si>
  <si>
    <t>Abadar</t>
  </si>
  <si>
    <t xml:space="preserve">___* fishing boats  </t>
  </si>
  <si>
    <t>___* Shallop</t>
  </si>
  <si>
    <t>Cyrus  (LG)</t>
  </si>
  <si>
    <t>Valoria (LG)</t>
  </si>
  <si>
    <t>Wilbur (LG)</t>
  </si>
  <si>
    <t>Overall Alignment LG Variance = 3</t>
  </si>
  <si>
    <t>Magic Supply Shop</t>
  </si>
  <si>
    <t>Winter Sun</t>
  </si>
  <si>
    <t>Feyfalls</t>
  </si>
  <si>
    <t>Local market</t>
  </si>
  <si>
    <t>Paved Streets</t>
  </si>
  <si>
    <t>Sword School</t>
  </si>
  <si>
    <t>Cass Mordane (CG)</t>
  </si>
  <si>
    <t>Pipre (CG)</t>
  </si>
  <si>
    <t>Andalon  (LN)</t>
  </si>
  <si>
    <t>Kendrick (LG)</t>
  </si>
  <si>
    <t>Council Alignment  (NG)  variance = 2</t>
  </si>
  <si>
    <t>Iron Keep</t>
  </si>
  <si>
    <t>Olegs is a single district country towm</t>
  </si>
  <si>
    <t>Oleg's personal Holdings</t>
  </si>
  <si>
    <t>Investors Holdings</t>
  </si>
  <si>
    <t>Untaxed</t>
  </si>
  <si>
    <t xml:space="preserve"> (20 max)</t>
  </si>
  <si>
    <t>Zauria (LG)</t>
  </si>
  <si>
    <t xml:space="preserve"> _ Fishing Boats</t>
  </si>
  <si>
    <t>Fiddler / Erastil</t>
  </si>
  <si>
    <t>Henry leMaistre (TN)</t>
  </si>
  <si>
    <t>Rikka (CG)</t>
  </si>
  <si>
    <t>Borric d'Cordain (LG)</t>
  </si>
  <si>
    <t>Council Alignment = NG (Variance 2)</t>
  </si>
  <si>
    <t>Watch Tower</t>
  </si>
  <si>
    <t>Lakeside</t>
  </si>
  <si>
    <t>Large Boat Yard</t>
  </si>
  <si>
    <t>The Bottled Nymph (upgraded)</t>
  </si>
  <si>
    <t>Variance = 1</t>
  </si>
  <si>
    <t>March / April 2019</t>
  </si>
  <si>
    <t>Marshall</t>
  </si>
  <si>
    <t>Fortified Villa</t>
  </si>
  <si>
    <t>Holy House (Torag)</t>
  </si>
  <si>
    <t xml:space="preserve">  _ 2x Boats</t>
  </si>
  <si>
    <t>Park</t>
  </si>
  <si>
    <t>WSM</t>
  </si>
  <si>
    <t xml:space="preserve">Rose </t>
  </si>
  <si>
    <t xml:space="preserve">Quinn </t>
  </si>
  <si>
    <t>_* Pier</t>
  </si>
  <si>
    <t>College District</t>
  </si>
  <si>
    <t>Hinterland</t>
  </si>
  <si>
    <t xml:space="preserve"> </t>
  </si>
  <si>
    <t>carried Over</t>
  </si>
  <si>
    <t>Domitius</t>
  </si>
  <si>
    <t>Farm</t>
  </si>
  <si>
    <t>carried</t>
  </si>
  <si>
    <t>Junction</t>
  </si>
  <si>
    <t>Three Ladies</t>
  </si>
  <si>
    <t>School</t>
  </si>
  <si>
    <t>College (Academic)</t>
  </si>
  <si>
    <t>Baths</t>
  </si>
  <si>
    <t>City  (-1 Consumption)</t>
  </si>
  <si>
    <t>Inn (Dog &amp; Duck)</t>
  </si>
  <si>
    <t>Priory (Pharasma)</t>
  </si>
  <si>
    <t>2x Watch Tower</t>
  </si>
  <si>
    <t>Barracks</t>
  </si>
  <si>
    <t>Road House (Oleg &amp; Svetlana)</t>
  </si>
  <si>
    <t>Mill (Oleg &amp; Svetlana)</t>
  </si>
  <si>
    <t>Shop (Oleg &amp; Svetlana)</t>
  </si>
  <si>
    <t>Redoubt</t>
  </si>
  <si>
    <t xml:space="preserve"> Size  ---/20</t>
  </si>
  <si>
    <t>Ringbridge: North</t>
  </si>
  <si>
    <t>Holy House (Pharasma) Marceline</t>
  </si>
  <si>
    <t>Elkin</t>
  </si>
  <si>
    <t>Sgt Taps</t>
  </si>
  <si>
    <t>Magatha</t>
  </si>
  <si>
    <t>Cass Personal Holdings</t>
  </si>
  <si>
    <t>Mithral Hotel (Tusk)</t>
  </si>
  <si>
    <t>Cass, personal holdings in  other  towns</t>
  </si>
  <si>
    <r>
      <rPr>
        <b/>
        <sz val="11"/>
        <color theme="1"/>
        <rFont val="Calibri"/>
        <family val="2"/>
        <scheme val="minor"/>
      </rPr>
      <t>Governor</t>
    </r>
    <r>
      <rPr>
        <sz val="11"/>
        <color theme="1"/>
        <rFont val="Calibri"/>
        <family val="2"/>
        <scheme val="minor"/>
      </rPr>
      <t xml:space="preserve"> -  Drive a road to Wyvern Bridge.</t>
    </r>
  </si>
  <si>
    <t>Small Town Wall</t>
  </si>
  <si>
    <t>Player Characters</t>
  </si>
  <si>
    <t>Alisa D'Medvyed</t>
  </si>
  <si>
    <t>Andalon de Lebeda</t>
  </si>
  <si>
    <t>Cass Mordane</t>
  </si>
  <si>
    <t>Dara Algot</t>
  </si>
  <si>
    <t>Ethankos</t>
  </si>
  <si>
    <t>Gwair</t>
  </si>
  <si>
    <t>Kendrick Winters</t>
  </si>
  <si>
    <t>Kiera</t>
  </si>
  <si>
    <t>Mariam doZima Wolfeater</t>
  </si>
  <si>
    <t>Quentin Ragoon</t>
  </si>
  <si>
    <t>Safiya Vallani</t>
  </si>
  <si>
    <t>Stanislav Wolkov</t>
  </si>
  <si>
    <t>NPCs</t>
  </si>
  <si>
    <t>Henry LeMaistre</t>
  </si>
  <si>
    <t>_Borric d'Cordain **</t>
  </si>
  <si>
    <t>_Cyrus Lebeda-Ondari</t>
  </si>
  <si>
    <t>_Mother Beatrix deleMaistre</t>
  </si>
  <si>
    <t>_Rikka deleMaistre</t>
  </si>
  <si>
    <t>_Tiberezi the Varisian **</t>
  </si>
  <si>
    <t>_Valoria Lebeda-Ondari</t>
  </si>
  <si>
    <t>_Viktoria d'Lodovka</t>
  </si>
  <si>
    <t>_Yolen  **</t>
  </si>
  <si>
    <t>Maril **</t>
  </si>
  <si>
    <t>_Mia DiVentus **</t>
  </si>
  <si>
    <t>Silverton</t>
  </si>
  <si>
    <t>marik</t>
  </si>
  <si>
    <t>V&amp;A</t>
  </si>
  <si>
    <t xml:space="preserve"> - Max = 6</t>
  </si>
  <si>
    <t>Shipping Office</t>
  </si>
  <si>
    <t xml:space="preserve"> Investors</t>
  </si>
  <si>
    <t>Lutz</t>
  </si>
  <si>
    <t>Chesk Umberweed</t>
  </si>
  <si>
    <t>Quanchy Veeliker</t>
  </si>
  <si>
    <t>Jennavieve Kensen.</t>
  </si>
  <si>
    <t>Taxidermy Shop?</t>
  </si>
  <si>
    <t>Country estate with stables, mansion</t>
  </si>
  <si>
    <t>Citadel</t>
  </si>
  <si>
    <t>Small Castle</t>
  </si>
  <si>
    <t>2x Mercenary Barracks</t>
  </si>
  <si>
    <t>Town Wall (small)</t>
  </si>
  <si>
    <t>Sway</t>
  </si>
  <si>
    <t>Exotic Artisan (Sword Smith)</t>
  </si>
  <si>
    <t>Tavern</t>
  </si>
  <si>
    <t>Shop</t>
  </si>
  <si>
    <t>Road House</t>
  </si>
  <si>
    <t>Serai (DELEM)</t>
  </si>
  <si>
    <t>Westley</t>
  </si>
  <si>
    <t>Easern</t>
  </si>
  <si>
    <t>Karovortorov Holdings</t>
  </si>
  <si>
    <t>debt</t>
  </si>
  <si>
    <t>Temple</t>
  </si>
  <si>
    <t>(Blockhouse)</t>
  </si>
  <si>
    <t xml:space="preserve">2 district </t>
  </si>
  <si>
    <t>1 district</t>
  </si>
  <si>
    <t>town</t>
  </si>
  <si>
    <t>Court House</t>
  </si>
  <si>
    <t>Specialist businesses</t>
  </si>
  <si>
    <t>General Businesses</t>
  </si>
  <si>
    <t>Delem North</t>
  </si>
  <si>
    <t>Henry - House leMaistre</t>
  </si>
  <si>
    <t>Tusk(Office)</t>
  </si>
  <si>
    <t>Tusk (Business)</t>
  </si>
  <si>
    <t>Borric</t>
  </si>
  <si>
    <t>Smithy</t>
  </si>
  <si>
    <t>Ironhand</t>
  </si>
  <si>
    <t>Laticia</t>
  </si>
  <si>
    <t>Loy</t>
  </si>
  <si>
    <t>Coren Lawry</t>
  </si>
  <si>
    <t>Watch tower</t>
  </si>
  <si>
    <t>Owned by the Governor</t>
  </si>
  <si>
    <t>DELEM Trading</t>
  </si>
  <si>
    <t>Midmarch Rural</t>
  </si>
  <si>
    <t>MW</t>
  </si>
  <si>
    <t>Minor Trade Route Mivon (House Yitis)</t>
  </si>
  <si>
    <t>Other</t>
  </si>
  <si>
    <t>Merchant office</t>
  </si>
  <si>
    <t>Town base</t>
  </si>
  <si>
    <t>Herbalist</t>
  </si>
  <si>
    <t>taxidermist</t>
  </si>
  <si>
    <t>Town Hall</t>
  </si>
  <si>
    <t xml:space="preserve">House Hananki </t>
  </si>
  <si>
    <t xml:space="preserve">Iosis Vemarelian  </t>
  </si>
  <si>
    <t>House</t>
  </si>
  <si>
    <t>Mansion</t>
  </si>
  <si>
    <t xml:space="preserve">Lily Teskertin </t>
  </si>
  <si>
    <t>Jennavieve Kensen</t>
  </si>
  <si>
    <t>Ranch (Horse)</t>
  </si>
  <si>
    <t>Noble Estate (Manor)</t>
  </si>
  <si>
    <t>DELEM</t>
  </si>
  <si>
    <t>Abadar's temple (Cathedral)</t>
  </si>
  <si>
    <t>Pharasma's Abbey</t>
  </si>
  <si>
    <t xml:space="preserve">Minor Trade Route to Mivon </t>
  </si>
  <si>
    <t xml:space="preserve">Minor Trade Route to Restov </t>
  </si>
  <si>
    <t>Newgate</t>
  </si>
  <si>
    <t>Restov</t>
  </si>
  <si>
    <t>Or what Henry has to spend!</t>
  </si>
  <si>
    <t>Holy House (Torag)  (Lutz)</t>
  </si>
  <si>
    <t>Village</t>
  </si>
  <si>
    <t>This is a seconday settlement</t>
  </si>
  <si>
    <t>Income is taxed by the Kobolds</t>
  </si>
  <si>
    <t>More Boats can be added</t>
  </si>
  <si>
    <t>Settlement is full</t>
  </si>
  <si>
    <t>Debt to bank in Restov</t>
  </si>
  <si>
    <t>Village (restricted)</t>
  </si>
  <si>
    <t>Owned by the Stonghold (Safiya)</t>
  </si>
  <si>
    <t xml:space="preserve">Holy House &amp; Graveyard (Ethankos)(Pharasma) </t>
  </si>
  <si>
    <t xml:space="preserve">FeyFalls </t>
  </si>
  <si>
    <t>No development slots left</t>
  </si>
  <si>
    <t>Serai (Wintersun)</t>
  </si>
  <si>
    <t>Chapel (Erastil)</t>
  </si>
  <si>
    <t>Exotic Artisan</t>
  </si>
  <si>
    <t>Whiterun</t>
  </si>
  <si>
    <t>_ 2x Mule Trains</t>
  </si>
  <si>
    <t xml:space="preserve">Craft Workshop </t>
  </si>
  <si>
    <t>Rural / Unrestricted</t>
  </si>
  <si>
    <t xml:space="preserve">Size (6 max)  &gt;&gt; </t>
  </si>
  <si>
    <t>Eastgate</t>
  </si>
  <si>
    <t>Mariam</t>
  </si>
  <si>
    <t>To be repaid with 2 mercenary bases.</t>
  </si>
  <si>
    <t>Dragons Den (Inn)</t>
  </si>
  <si>
    <t>Mithral Hotel (Hotel)</t>
  </si>
  <si>
    <t>Oston</t>
  </si>
  <si>
    <t>Symphany of swans (Ringbridge)</t>
  </si>
  <si>
    <t>Guilds Hall</t>
  </si>
  <si>
    <t>_* Large Warehouse</t>
  </si>
  <si>
    <t>Core economy</t>
  </si>
  <si>
    <t>Alisa</t>
  </si>
  <si>
    <t>Library</t>
  </si>
  <si>
    <t>Dom</t>
  </si>
  <si>
    <t>Bai</t>
  </si>
  <si>
    <t>New Dawn</t>
  </si>
  <si>
    <t>Westgate</t>
  </si>
  <si>
    <t>hex Contains a Silver Mine</t>
  </si>
  <si>
    <t>Umberweed</t>
  </si>
  <si>
    <t>Veeliker</t>
  </si>
  <si>
    <t>Lt Keston Garess</t>
  </si>
  <si>
    <t>Tatzleford Tavern</t>
  </si>
  <si>
    <t>Tusk Sword School</t>
  </si>
  <si>
    <t>House guards</t>
  </si>
  <si>
    <t>letson</t>
  </si>
  <si>
    <t>mayor</t>
  </si>
  <si>
    <t>Alston</t>
  </si>
  <si>
    <t>Dwarves</t>
  </si>
  <si>
    <t>Rostland court 5</t>
  </si>
  <si>
    <t>Aldori Sword School</t>
  </si>
  <si>
    <t>Northen  Sword School</t>
  </si>
  <si>
    <t>Southern Sword School</t>
  </si>
  <si>
    <t>___* Shallop (Lady of the Lake)</t>
  </si>
  <si>
    <t>River Run Brewey</t>
  </si>
  <si>
    <t>delem.</t>
  </si>
  <si>
    <t>delem</t>
  </si>
  <si>
    <t>Lex</t>
  </si>
  <si>
    <t>Tansy</t>
  </si>
  <si>
    <t xml:space="preserve">Herbalist  </t>
  </si>
  <si>
    <t>Safiya (NG)</t>
  </si>
  <si>
    <t>Gaius Senas (CG)</t>
  </si>
  <si>
    <t>Aranel Romanese (LN)</t>
  </si>
  <si>
    <t>Year</t>
  </si>
  <si>
    <t>Alignment NG Variance = 2</t>
  </si>
  <si>
    <t>Workshop (Leatherwork)</t>
  </si>
  <si>
    <t>other</t>
  </si>
  <si>
    <t>___* Keeler (Lady Viktoria)</t>
  </si>
  <si>
    <t>Holy House (Safiya, Andoletta)</t>
  </si>
  <si>
    <t>Holy House (Pharasma)</t>
  </si>
  <si>
    <t>Mother Beatrix</t>
  </si>
  <si>
    <t>MW Workshop</t>
  </si>
  <si>
    <t>Great Shrine</t>
  </si>
  <si>
    <t>Treasury</t>
  </si>
  <si>
    <t>MW Tailor</t>
  </si>
  <si>
    <t>4715 development plans.</t>
  </si>
  <si>
    <t>Kunlun</t>
  </si>
  <si>
    <t>Hinterland.</t>
  </si>
  <si>
    <t>Abadar shrine</t>
  </si>
  <si>
    <t>Iomedae Watchtower w Shrine</t>
  </si>
  <si>
    <t>henry - Guildhall</t>
  </si>
  <si>
    <t>The Gates</t>
  </si>
  <si>
    <t>Beatrix</t>
  </si>
  <si>
    <t>Graveyard (Erastil)</t>
  </si>
  <si>
    <t>Newdawn Mining Hamlet</t>
  </si>
  <si>
    <t>Lutz  (Great Shrine to Torag)</t>
  </si>
  <si>
    <t>Size (max 4)</t>
  </si>
  <si>
    <t>Local Economy</t>
  </si>
  <si>
    <t xml:space="preserve"> and Graveyard</t>
  </si>
  <si>
    <t>&amp; Crypts (graveyard)</t>
  </si>
  <si>
    <t>Marik (CG)</t>
  </si>
  <si>
    <t>Alanna (NG)</t>
  </si>
  <si>
    <t>Darius (TN)</t>
  </si>
  <si>
    <t>variance</t>
  </si>
  <si>
    <t>Valguard (LN)</t>
  </si>
  <si>
    <t>With the Bank of Abadar.</t>
  </si>
  <si>
    <t>Roth Hop Yard</t>
  </si>
  <si>
    <t>sub totals</t>
  </si>
  <si>
    <t>Holy House</t>
  </si>
  <si>
    <t>farm</t>
  </si>
  <si>
    <t>Outpost Hinterland</t>
  </si>
  <si>
    <t>Hop Yard</t>
  </si>
  <si>
    <t>Dump</t>
  </si>
  <si>
    <t>Mia deVentus (NG)</t>
  </si>
  <si>
    <t>Jack Black (N)</t>
  </si>
  <si>
    <t>Tib (N)</t>
  </si>
  <si>
    <t>Overall (NG) variance = 2</t>
  </si>
  <si>
    <t>Tatzleford</t>
  </si>
  <si>
    <t>Deadeye</t>
  </si>
  <si>
    <t>Dom - Jewellers</t>
  </si>
  <si>
    <t>Tusk Bank</t>
  </si>
  <si>
    <t>Unclaimed PC / NPC  Balances</t>
  </si>
  <si>
    <t>_2x Boats</t>
  </si>
  <si>
    <t>Town</t>
  </si>
  <si>
    <t>V&amp;A Serai</t>
  </si>
  <si>
    <t>Holy House (Safiya, Yuedral)</t>
  </si>
  <si>
    <t xml:space="preserve"> - Max = 20</t>
  </si>
  <si>
    <t>Ivory Hill</t>
  </si>
  <si>
    <t>Inn&amp; Shrine (Cayden)</t>
  </si>
  <si>
    <t>Abbess Beatrx</t>
  </si>
  <si>
    <t>_   1x mule-train</t>
  </si>
  <si>
    <t>_   1x ox-train</t>
  </si>
  <si>
    <t>Sheep Farm</t>
  </si>
  <si>
    <t>Town House</t>
  </si>
  <si>
    <t>Lebeda-Ondari</t>
  </si>
  <si>
    <t>to be repaid, in full, next round.</t>
  </si>
  <si>
    <t>To be paid back at 1pb per round</t>
  </si>
  <si>
    <t>To be paid back at 0.2 per round over three rounds</t>
  </si>
  <si>
    <t>To be paid back at 0.5 per round over three rounds</t>
  </si>
  <si>
    <t>Old Villa</t>
  </si>
  <si>
    <t>___ with Parkland</t>
  </si>
  <si>
    <t>Military College</t>
  </si>
  <si>
    <t>City Base - Maritime</t>
  </si>
  <si>
    <t>Cross Shipping Office</t>
  </si>
  <si>
    <t>Jovvox</t>
  </si>
  <si>
    <t>Merchant Store (weapons)</t>
  </si>
  <si>
    <t>Cheapside</t>
  </si>
  <si>
    <t>Holy House (Cayden)</t>
  </si>
  <si>
    <t>Sisters of the Moon  (magic Shop)</t>
  </si>
  <si>
    <t>regional market</t>
  </si>
  <si>
    <t xml:space="preserve">City </t>
  </si>
  <si>
    <t>Inner Wall (Small)</t>
  </si>
  <si>
    <t>Outer Wall (Small)</t>
  </si>
  <si>
    <t>Garrison</t>
  </si>
  <si>
    <t>MW Workshop (Carpentry)</t>
  </si>
  <si>
    <t>____ Ox Train</t>
  </si>
  <si>
    <t>Town Base - Land</t>
  </si>
  <si>
    <t>_____ Mule Train</t>
  </si>
  <si>
    <t>Vallani</t>
  </si>
  <si>
    <t>Mercenary Base</t>
  </si>
  <si>
    <t>(Hamlet) (3slots max size 4)</t>
  </si>
  <si>
    <t>Mound</t>
  </si>
  <si>
    <t xml:space="preserve"> MW Woodworks w/shrine (Torag)</t>
  </si>
  <si>
    <t>Yitis Trading</t>
  </si>
  <si>
    <t>Maistre House</t>
  </si>
  <si>
    <t>Defence, Tax and other Income (Linked to The Gates sheet)</t>
  </si>
  <si>
    <t>Road House + Shrine to Cayden</t>
  </si>
  <si>
    <t>Cass (Road House)</t>
  </si>
  <si>
    <t xml:space="preserve">Dara </t>
  </si>
  <si>
    <t>leMaistre market</t>
  </si>
  <si>
    <t>2x</t>
  </si>
  <si>
    <t>2x Hinterland farms</t>
  </si>
  <si>
    <t>Tusk (Port Henry)</t>
  </si>
  <si>
    <t>Tusk (merchant)</t>
  </si>
  <si>
    <r>
      <rPr>
        <sz val="11"/>
        <color rgb="FFFF0000"/>
        <rFont val="Calibri"/>
        <family val="2"/>
        <scheme val="minor"/>
      </rPr>
      <t>4715 - Done</t>
    </r>
    <r>
      <rPr>
        <sz val="11"/>
        <color theme="1"/>
        <rFont val="Calibri"/>
        <family val="2"/>
        <scheme val="minor"/>
      </rPr>
      <t>.Develop network of 'safe havens' for travellers.</t>
    </r>
  </si>
  <si>
    <t>Family Income'</t>
  </si>
  <si>
    <t xml:space="preserve"> Size  ---/6  </t>
  </si>
  <si>
    <t>Chapterhouse</t>
  </si>
  <si>
    <t>Home for Southern Chapter</t>
  </si>
  <si>
    <t>Winter's Wares (Large Shop)</t>
  </si>
  <si>
    <t>Nereid's Nectar (Road House)</t>
  </si>
  <si>
    <t>Abbess Beatrix</t>
  </si>
  <si>
    <t>Mine (Gold)</t>
  </si>
  <si>
    <t>Mine (Iron)</t>
  </si>
  <si>
    <t>(1yrs debt remaining) &gt;&gt;&gt;&gt;</t>
  </si>
  <si>
    <t>City  (-2 Consumption)</t>
  </si>
  <si>
    <t>Lesser Trade Route Restov (Delem)</t>
  </si>
  <si>
    <t>Henry, Viscount Midmarch</t>
  </si>
  <si>
    <t>(none yet) Base - Land</t>
  </si>
  <si>
    <t>(none yet) Base - Water</t>
  </si>
  <si>
    <t xml:space="preserve">Minor Trade Route to Jovvox </t>
  </si>
  <si>
    <t>Dara</t>
  </si>
  <si>
    <t>Quentin wants to Develop a 'residential' business with tenements, apartments etc.</t>
  </si>
  <si>
    <t>Dara wants a herbalist / apocathery with a great shrine to Sarenrae.</t>
  </si>
  <si>
    <t>Enhance Newgate.</t>
  </si>
  <si>
    <t>HH &gt; Priory</t>
  </si>
  <si>
    <t>Apartment Block</t>
  </si>
  <si>
    <t>Crypt</t>
  </si>
  <si>
    <t>HH &gt; priory UPGRADE</t>
  </si>
  <si>
    <t>Hex 2 North</t>
  </si>
  <si>
    <t xml:space="preserve">Hinterland </t>
  </si>
  <si>
    <t xml:space="preserve"> Farm</t>
  </si>
  <si>
    <t>Oleg</t>
  </si>
  <si>
    <t xml:space="preserve">At end of </t>
  </si>
  <si>
    <t>Tusk Duelling School (Duelling)</t>
  </si>
  <si>
    <t>West gate</t>
  </si>
  <si>
    <t>Grave yard</t>
  </si>
  <si>
    <t xml:space="preserve">Total = </t>
  </si>
  <si>
    <t>'''''''Naval Patrol</t>
  </si>
  <si>
    <t>Fishery</t>
  </si>
  <si>
    <t>watch tower</t>
  </si>
  <si>
    <t>Road house</t>
  </si>
  <si>
    <t>naval jetty</t>
  </si>
  <si>
    <t>Swamp Witch</t>
  </si>
  <si>
    <t>Iomedae's Mission</t>
  </si>
  <si>
    <t>Quin</t>
  </si>
  <si>
    <t>MWTailor</t>
  </si>
  <si>
    <t>Silverstone Masonry (MW)</t>
  </si>
  <si>
    <t>Restaurant (Ethankos)</t>
  </si>
  <si>
    <t>Muletrain</t>
  </si>
  <si>
    <t>Fort</t>
  </si>
  <si>
    <t>Commercial Devs</t>
  </si>
  <si>
    <t>see gates tab</t>
  </si>
  <si>
    <t>DELEM Security</t>
  </si>
  <si>
    <t>mw</t>
  </si>
  <si>
    <t>Newgate?</t>
  </si>
  <si>
    <t>RESTOV</t>
  </si>
  <si>
    <t>Random Hamlet</t>
  </si>
  <si>
    <t>garrison</t>
  </si>
  <si>
    <t>nature reserve</t>
  </si>
  <si>
    <t>Bar-z</t>
  </si>
  <si>
    <t>tavern</t>
  </si>
  <si>
    <t>Gt Shrine (erastil)</t>
  </si>
  <si>
    <t>Gt Shrine(Grren Faith)</t>
  </si>
  <si>
    <t>(use a craft Craft Workshop)</t>
  </si>
  <si>
    <t xml:space="preserve">Training Sheds </t>
  </si>
  <si>
    <t>Or develop the Hopyard hex?</t>
  </si>
  <si>
    <t>Great Shrine   (cost 1 bp) (as a travellers stop) IN Bar-z.  Shrine in WestFarm (0.5)</t>
  </si>
  <si>
    <t>Std Farm</t>
  </si>
  <si>
    <t xml:space="preserve">  Plan - Build Vine Yard for 'Grapes of Roth' ?</t>
  </si>
  <si>
    <r>
      <t xml:space="preserve"> </t>
    </r>
    <r>
      <rPr>
        <sz val="11"/>
        <rFont val="Calibri"/>
        <family val="2"/>
        <scheme val="minor"/>
      </rPr>
      <t>wants to develop Town Base in Tusk</t>
    </r>
  </si>
  <si>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Add a shrine (Kunlun) - then  save to upgrade to a priory.</t>
    </r>
  </si>
  <si>
    <t>Need to think about this.</t>
  </si>
  <si>
    <r>
      <t xml:space="preserve">  </t>
    </r>
    <r>
      <rPr>
        <sz val="11"/>
        <rFont val="Calibri"/>
        <family val="2"/>
        <scheme val="minor"/>
      </rPr>
      <t>Develop the business - add shrine to Torag.</t>
    </r>
  </si>
  <si>
    <t xml:space="preserve"> plan= Expand the business - perhars a Fortified Villa?  Then  Training room?  Or perhaps a small park?</t>
  </si>
  <si>
    <t xml:space="preserve"> - plan= Expand the business - but needs to save for a bit first.</t>
  </si>
  <si>
    <t xml:space="preserve"> plan= Expand the business - Magic Services shop plus 0.5 BP contribution.</t>
  </si>
  <si>
    <t>Develop to Exotic Artisan (Plus 1bp Contribution)</t>
  </si>
  <si>
    <t>Exotic Carpenter</t>
  </si>
  <si>
    <t>New Dawn (Hamlet)</t>
  </si>
  <si>
    <t>Great Shrine (Torag)</t>
  </si>
  <si>
    <t>To be paid back at 0.5 / round over 2 rounds.</t>
  </si>
  <si>
    <t>Church of Torag</t>
  </si>
  <si>
    <t>This is one business.  Defence assigned to Marik,  Income to House Stigmar.</t>
  </si>
  <si>
    <t>Clan Stigmar - Merc Barracks</t>
  </si>
  <si>
    <t>Lutz  (LG)</t>
  </si>
  <si>
    <t>(LG) = 3</t>
  </si>
  <si>
    <t>Build Gt Shrine in New dawn</t>
  </si>
  <si>
    <t>Fiddler</t>
  </si>
  <si>
    <t>Mercenary Barracks</t>
  </si>
  <si>
    <t>NOTE;  0.5 per round to be paid in respect of debt</t>
  </si>
  <si>
    <t>Mercenary Barracks Debt 3 years)</t>
  </si>
  <si>
    <t>Cas owes  Marceline 3bp</t>
  </si>
  <si>
    <t>become a bowyer. In Old keep.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</si>
</sst>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 style="thin">
        <color rgb="FF7F7F7F"/>
      </left>
      <right style="medium">
        <color indexed="64"/>
      </right>
      <top/>
      <bottom/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/>
      <right style="thin">
        <color theme="5" tint="-0.249977111117893"/>
      </right>
      <top/>
      <bottom/>
      <diagonal/>
    </border>
    <border>
      <left style="medium">
        <color theme="5" tint="-0.249977111117893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</borders>
  <cellStyleXfs count="11">
    <xf numFmtId="0" fontId="0" fillId="0" borderId="0"/>
    <xf numFmtId="0" fontId="1" fillId="2" borderId="1" applyNumberFormat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3" applyNumberFormat="0" applyFont="0" applyAlignment="0" applyProtection="0"/>
    <xf numFmtId="0" fontId="7" fillId="9" borderId="1" applyNumberFormat="0" applyAlignment="0" applyProtection="0"/>
    <xf numFmtId="0" fontId="8" fillId="14" borderId="0" applyNumberFormat="0" applyBorder="0" applyAlignment="0" applyProtection="0"/>
    <xf numFmtId="9" fontId="5" fillId="0" borderId="0" applyFont="0" applyFill="0" applyBorder="0" applyAlignment="0" applyProtection="0"/>
    <xf numFmtId="0" fontId="9" fillId="16" borderId="0" applyNumberFormat="0" applyBorder="0" applyAlignment="0" applyProtection="0"/>
    <xf numFmtId="0" fontId="12" fillId="0" borderId="26" applyNumberFormat="0" applyFill="0" applyAlignment="0" applyProtection="0"/>
    <xf numFmtId="0" fontId="18" fillId="0" borderId="0" applyNumberFormat="0" applyFill="0" applyBorder="0" applyAlignment="0" applyProtection="0"/>
  </cellStyleXfs>
  <cellXfs count="469">
    <xf numFmtId="0" fontId="0" fillId="0" borderId="0" xfId="0"/>
    <xf numFmtId="0" fontId="1" fillId="3" borderId="1" xfId="1" applyFill="1"/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0" fontId="0" fillId="5" borderId="0" xfId="0" applyFill="1"/>
    <xf numFmtId="0" fontId="2" fillId="5" borderId="0" xfId="0" applyFont="1" applyFill="1" applyAlignment="1">
      <alignment horizontal="center" vertical="center" wrapText="1"/>
    </xf>
    <xf numFmtId="0" fontId="0" fillId="0" borderId="2" xfId="0" applyBorder="1"/>
    <xf numFmtId="0" fontId="5" fillId="6" borderId="2" xfId="2" applyBorder="1"/>
    <xf numFmtId="0" fontId="1" fillId="2" borderId="1" xfId="1"/>
    <xf numFmtId="0" fontId="6" fillId="7" borderId="2" xfId="3" applyBorder="1"/>
    <xf numFmtId="0" fontId="0" fillId="8" borderId="3" xfId="4" applyFont="1"/>
    <xf numFmtId="164" fontId="1" fillId="2" borderId="1" xfId="1" applyNumberFormat="1"/>
    <xf numFmtId="0" fontId="0" fillId="0" borderId="0" xfId="0" applyAlignment="1">
      <alignment horizontal="center"/>
    </xf>
    <xf numFmtId="0" fontId="2" fillId="4" borderId="0" xfId="0" applyFont="1" applyFill="1"/>
    <xf numFmtId="0" fontId="2" fillId="5" borderId="0" xfId="0" applyFon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8" borderId="9" xfId="4" applyFont="1" applyBorder="1"/>
    <xf numFmtId="0" fontId="0" fillId="8" borderId="10" xfId="4" applyFont="1" applyBorder="1"/>
    <xf numFmtId="0" fontId="0" fillId="8" borderId="11" xfId="4" applyFont="1" applyBorder="1"/>
    <xf numFmtId="0" fontId="0" fillId="8" borderId="12" xfId="4" applyFont="1" applyBorder="1" applyAlignment="1">
      <alignment horizontal="center"/>
    </xf>
    <xf numFmtId="0" fontId="0" fillId="8" borderId="13" xfId="4" applyFont="1" applyBorder="1" applyAlignment="1">
      <alignment horizontal="center"/>
    </xf>
    <xf numFmtId="0" fontId="0" fillId="8" borderId="14" xfId="4" applyFont="1" applyBorder="1" applyAlignment="1">
      <alignment horizontal="center"/>
    </xf>
    <xf numFmtId="0" fontId="0" fillId="5" borderId="15" xfId="0" applyFill="1" applyBorder="1"/>
    <xf numFmtId="0" fontId="2" fillId="5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1" fillId="2" borderId="15" xfId="1" applyBorder="1"/>
    <xf numFmtId="0" fontId="1" fillId="2" borderId="16" xfId="1" applyBorder="1"/>
    <xf numFmtId="0" fontId="7" fillId="9" borderId="1" xfId="5"/>
    <xf numFmtId="0" fontId="0" fillId="0" borderId="0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10" borderId="0" xfId="0" applyFill="1" applyBorder="1"/>
    <xf numFmtId="0" fontId="0" fillId="11" borderId="0" xfId="0" applyFill="1" applyBorder="1"/>
    <xf numFmtId="0" fontId="0" fillId="10" borderId="4" xfId="0" applyFill="1" applyBorder="1"/>
    <xf numFmtId="0" fontId="0" fillId="12" borderId="0" xfId="0" applyFill="1" applyBorder="1"/>
    <xf numFmtId="0" fontId="0" fillId="13" borderId="0" xfId="0" applyFill="1" applyBorder="1"/>
    <xf numFmtId="0" fontId="1" fillId="2" borderId="1" xfId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" fillId="0" borderId="0" xfId="0" applyFont="1"/>
    <xf numFmtId="0" fontId="0" fillId="6" borderId="2" xfId="2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14" borderId="0" xfId="6"/>
    <xf numFmtId="0" fontId="0" fillId="12" borderId="5" xfId="0" applyFill="1" applyBorder="1"/>
    <xf numFmtId="0" fontId="0" fillId="12" borderId="8" xfId="0" applyFill="1" applyBorder="1"/>
    <xf numFmtId="0" fontId="0" fillId="8" borderId="20" xfId="4" applyFont="1" applyBorder="1" applyAlignment="1">
      <alignment horizontal="center"/>
    </xf>
    <xf numFmtId="0" fontId="0" fillId="8" borderId="20" xfId="4" applyFont="1" applyBorder="1"/>
    <xf numFmtId="0" fontId="6" fillId="7" borderId="0" xfId="3"/>
    <xf numFmtId="0" fontId="0" fillId="13" borderId="8" xfId="0" applyFill="1" applyBorder="1"/>
    <xf numFmtId="0" fontId="0" fillId="15" borderId="0" xfId="0" applyFill="1" applyBorder="1"/>
    <xf numFmtId="0" fontId="0" fillId="15" borderId="0" xfId="0" applyFill="1" applyBorder="1" applyAlignment="1">
      <alignment horizontal="center"/>
    </xf>
    <xf numFmtId="0" fontId="0" fillId="8" borderId="24" xfId="4" applyFont="1" applyBorder="1"/>
    <xf numFmtId="0" fontId="0" fillId="8" borderId="25" xfId="4" applyFont="1" applyBorder="1" applyAlignment="1">
      <alignment horizontal="center"/>
    </xf>
    <xf numFmtId="0" fontId="0" fillId="0" borderId="22" xfId="0" applyBorder="1"/>
    <xf numFmtId="0" fontId="0" fillId="0" borderId="0" xfId="0" applyAlignment="1">
      <alignment horizontal="center"/>
    </xf>
    <xf numFmtId="0" fontId="0" fillId="13" borderId="4" xfId="0" applyFill="1" applyBorder="1"/>
    <xf numFmtId="0" fontId="0" fillId="0" borderId="18" xfId="0" applyFill="1" applyBorder="1"/>
    <xf numFmtId="0" fontId="9" fillId="16" borderId="0" xfId="8"/>
    <xf numFmtId="0" fontId="0" fillId="0" borderId="0" xfId="0" applyAlignment="1">
      <alignment horizontal="left" vertical="center" indent="5"/>
    </xf>
    <xf numFmtId="0" fontId="8" fillId="14" borderId="0" xfId="6" applyAlignment="1">
      <alignment horizontal="center" vertical="center" wrapText="1"/>
    </xf>
    <xf numFmtId="0" fontId="0" fillId="0" borderId="21" xfId="0" applyBorder="1"/>
    <xf numFmtId="0" fontId="8" fillId="14" borderId="0" xfId="6" applyBorder="1"/>
    <xf numFmtId="0" fontId="8" fillId="14" borderId="6" xfId="6" applyBorder="1"/>
    <xf numFmtId="0" fontId="1" fillId="2" borderId="0" xfId="1" applyBorder="1"/>
    <xf numFmtId="0" fontId="0" fillId="8" borderId="6" xfId="4" applyFont="1" applyBorder="1" applyAlignment="1">
      <alignment horizontal="center"/>
    </xf>
    <xf numFmtId="0" fontId="0" fillId="8" borderId="6" xfId="4" applyFont="1" applyBorder="1"/>
    <xf numFmtId="0" fontId="0" fillId="8" borderId="7" xfId="4" applyFont="1" applyBorder="1" applyAlignment="1">
      <alignment horizontal="center"/>
    </xf>
    <xf numFmtId="0" fontId="10" fillId="0" borderId="0" xfId="0" applyFont="1"/>
    <xf numFmtId="17" fontId="0" fillId="0" borderId="0" xfId="0" applyNumberFormat="1"/>
    <xf numFmtId="0" fontId="11" fillId="0" borderId="0" xfId="0" applyFont="1"/>
    <xf numFmtId="0" fontId="9" fillId="16" borderId="19" xfId="8" applyBorder="1"/>
    <xf numFmtId="0" fontId="9" fillId="16" borderId="6" xfId="8" applyBorder="1"/>
    <xf numFmtId="0" fontId="0" fillId="0" borderId="0" xfId="0" applyAlignment="1">
      <alignment horizontal="center"/>
    </xf>
    <xf numFmtId="0" fontId="2" fillId="0" borderId="2" xfId="0" applyFont="1" applyBorder="1"/>
    <xf numFmtId="0" fontId="0" fillId="8" borderId="0" xfId="4" applyFont="1" applyBorder="1"/>
    <xf numFmtId="0" fontId="7" fillId="9" borderId="27" xfId="5" applyBorder="1"/>
    <xf numFmtId="0" fontId="0" fillId="8" borderId="28" xfId="4" applyFont="1" applyBorder="1"/>
    <xf numFmtId="0" fontId="0" fillId="8" borderId="29" xfId="4" applyFont="1" applyBorder="1" applyAlignment="1">
      <alignment horizontal="center"/>
    </xf>
    <xf numFmtId="0" fontId="0" fillId="8" borderId="30" xfId="4" applyFont="1" applyBorder="1" applyAlignment="1">
      <alignment horizontal="center"/>
    </xf>
    <xf numFmtId="0" fontId="0" fillId="8" borderId="30" xfId="4" applyFont="1" applyBorder="1"/>
    <xf numFmtId="0" fontId="0" fillId="8" borderId="31" xfId="4" applyFont="1" applyBorder="1"/>
    <xf numFmtId="0" fontId="0" fillId="12" borderId="7" xfId="0" applyFill="1" applyBorder="1"/>
    <xf numFmtId="0" fontId="13" fillId="0" borderId="4" xfId="0" applyFont="1" applyBorder="1"/>
    <xf numFmtId="0" fontId="0" fillId="8" borderId="32" xfId="4" applyFont="1" applyBorder="1" applyAlignment="1">
      <alignment horizontal="center"/>
    </xf>
    <xf numFmtId="0" fontId="0" fillId="8" borderId="31" xfId="4" applyFont="1" applyBorder="1" applyAlignment="1">
      <alignment horizontal="center"/>
    </xf>
    <xf numFmtId="0" fontId="13" fillId="0" borderId="0" xfId="0" applyFont="1" applyBorder="1"/>
    <xf numFmtId="0" fontId="0" fillId="8" borderId="0" xfId="4" applyFont="1" applyBorder="1" applyAlignment="1">
      <alignment horizontal="left"/>
    </xf>
    <xf numFmtId="0" fontId="16" fillId="9" borderId="1" xfId="5" applyFont="1"/>
    <xf numFmtId="0" fontId="16" fillId="9" borderId="1" xfId="5" applyFont="1" applyAlignment="1">
      <alignment horizontal="center"/>
    </xf>
    <xf numFmtId="0" fontId="0" fillId="8" borderId="33" xfId="4" applyFont="1" applyBorder="1"/>
    <xf numFmtId="0" fontId="15" fillId="0" borderId="0" xfId="0" applyFont="1"/>
    <xf numFmtId="0" fontId="0" fillId="17" borderId="4" xfId="0" applyFill="1" applyBorder="1"/>
    <xf numFmtId="0" fontId="8" fillId="17" borderId="21" xfId="6" applyFill="1" applyBorder="1"/>
    <xf numFmtId="0" fontId="0" fillId="17" borderId="23" xfId="0" applyFill="1" applyBorder="1"/>
    <xf numFmtId="0" fontId="0" fillId="17" borderId="5" xfId="0" applyFill="1" applyBorder="1"/>
    <xf numFmtId="0" fontId="17" fillId="17" borderId="17" xfId="0" applyFont="1" applyFill="1" applyBorder="1"/>
    <xf numFmtId="0" fontId="0" fillId="8" borderId="34" xfId="4" applyFont="1" applyBorder="1"/>
    <xf numFmtId="0" fontId="0" fillId="8" borderId="35" xfId="4" applyFont="1" applyBorder="1" applyAlignment="1">
      <alignment horizontal="center"/>
    </xf>
    <xf numFmtId="0" fontId="6" fillId="7" borderId="4" xfId="3" applyBorder="1"/>
    <xf numFmtId="0" fontId="6" fillId="7" borderId="4" xfId="3" applyBorder="1" applyAlignment="1">
      <alignment horizontal="left"/>
    </xf>
    <xf numFmtId="0" fontId="7" fillId="9" borderId="1" xfId="5" applyBorder="1"/>
    <xf numFmtId="0" fontId="12" fillId="17" borderId="26" xfId="9" applyFill="1" applyBorder="1"/>
    <xf numFmtId="0" fontId="0" fillId="8" borderId="36" xfId="4" applyFont="1" applyBorder="1"/>
    <xf numFmtId="0" fontId="0" fillId="8" borderId="37" xfId="4" applyFont="1" applyBorder="1"/>
    <xf numFmtId="0" fontId="0" fillId="8" borderId="38" xfId="4" applyFont="1" applyBorder="1"/>
    <xf numFmtId="0" fontId="1" fillId="2" borderId="39" xfId="1" applyBorder="1"/>
    <xf numFmtId="0" fontId="1" fillId="2" borderId="39" xfId="1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0" xfId="0" applyFont="1"/>
    <xf numFmtId="0" fontId="2" fillId="0" borderId="0" xfId="0" applyFont="1" applyBorder="1"/>
    <xf numFmtId="0" fontId="14" fillId="8" borderId="12" xfId="4" applyFont="1" applyBorder="1" applyAlignment="1">
      <alignment horizontal="center"/>
    </xf>
    <xf numFmtId="0" fontId="0" fillId="17" borderId="0" xfId="0" applyFill="1" applyBorder="1"/>
    <xf numFmtId="0" fontId="0" fillId="17" borderId="0" xfId="0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8" borderId="0" xfId="0" applyFill="1" applyBorder="1"/>
    <xf numFmtId="0" fontId="0" fillId="18" borderId="0" xfId="0" applyFill="1" applyBorder="1" applyAlignment="1">
      <alignment horizontal="center"/>
    </xf>
    <xf numFmtId="0" fontId="0" fillId="18" borderId="0" xfId="0" applyFill="1"/>
    <xf numFmtId="0" fontId="0" fillId="10" borderId="5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9" borderId="4" xfId="0" applyFill="1" applyBorder="1"/>
    <xf numFmtId="9" fontId="0" fillId="0" borderId="0" xfId="7" applyFont="1" applyAlignment="1">
      <alignment horizontal="center"/>
    </xf>
    <xf numFmtId="0" fontId="18" fillId="0" borderId="0" xfId="10"/>
    <xf numFmtId="0" fontId="0" fillId="0" borderId="0" xfId="0" applyAlignment="1">
      <alignment horizontal="center"/>
    </xf>
    <xf numFmtId="0" fontId="9" fillId="16" borderId="7" xfId="8" applyBorder="1"/>
    <xf numFmtId="0" fontId="9" fillId="16" borderId="4" xfId="8" applyBorder="1"/>
    <xf numFmtId="0" fontId="9" fillId="16" borderId="5" xfId="8" applyBorder="1"/>
    <xf numFmtId="0" fontId="2" fillId="16" borderId="17" xfId="8" applyFont="1" applyBorder="1"/>
    <xf numFmtId="0" fontId="0" fillId="13" borderId="0" xfId="0" applyFill="1" applyBorder="1" applyAlignment="1">
      <alignment horizontal="center"/>
    </xf>
    <xf numFmtId="0" fontId="2" fillId="0" borderId="40" xfId="0" applyFont="1" applyBorder="1"/>
    <xf numFmtId="0" fontId="19" fillId="14" borderId="41" xfId="6" applyFont="1" applyBorder="1"/>
    <xf numFmtId="0" fontId="0" fillId="0" borderId="0" xfId="0" applyAlignment="1">
      <alignment horizontal="center"/>
    </xf>
    <xf numFmtId="0" fontId="20" fillId="17" borderId="26" xfId="9" applyFont="1" applyFill="1" applyBorder="1"/>
    <xf numFmtId="0" fontId="2" fillId="19" borderId="0" xfId="0" applyFont="1" applyFill="1" applyAlignment="1">
      <alignment horizontal="center"/>
    </xf>
    <xf numFmtId="0" fontId="2" fillId="19" borderId="0" xfId="0" applyFont="1" applyFill="1"/>
    <xf numFmtId="2" fontId="0" fillId="0" borderId="0" xfId="0" applyNumberFormat="1"/>
    <xf numFmtId="2" fontId="2" fillId="19" borderId="0" xfId="0" applyNumberFormat="1" applyFont="1" applyFill="1" applyAlignment="1">
      <alignment horizontal="center"/>
    </xf>
    <xf numFmtId="0" fontId="9" fillId="16" borderId="0" xfId="8" applyAlignment="1">
      <alignment horizontal="center" vertical="center" wrapText="1"/>
    </xf>
    <xf numFmtId="0" fontId="0" fillId="8" borderId="42" xfId="4" applyFont="1" applyBorder="1"/>
    <xf numFmtId="0" fontId="0" fillId="8" borderId="43" xfId="4" applyFont="1" applyBorder="1"/>
    <xf numFmtId="0" fontId="0" fillId="8" borderId="44" xfId="4" applyFont="1" applyBorder="1"/>
    <xf numFmtId="0" fontId="13" fillId="0" borderId="18" xfId="0" applyFont="1" applyBorder="1"/>
    <xf numFmtId="0" fontId="21" fillId="10" borderId="4" xfId="0" applyFont="1" applyFill="1" applyBorder="1"/>
    <xf numFmtId="0" fontId="21" fillId="0" borderId="4" xfId="0" applyFont="1" applyBorder="1" applyAlignment="1">
      <alignment horizontal="center"/>
    </xf>
    <xf numFmtId="0" fontId="0" fillId="8" borderId="45" xfId="4" applyFont="1" applyBorder="1"/>
    <xf numFmtId="0" fontId="0" fillId="0" borderId="19" xfId="0" applyFill="1" applyBorder="1"/>
    <xf numFmtId="0" fontId="0" fillId="8" borderId="46" xfId="4" applyFont="1" applyBorder="1"/>
    <xf numFmtId="0" fontId="22" fillId="20" borderId="0" xfId="0" applyFont="1" applyFill="1" applyAlignment="1">
      <alignment horizontal="left" vertical="center" indent="5"/>
    </xf>
    <xf numFmtId="0" fontId="22" fillId="20" borderId="0" xfId="0" applyFont="1" applyFill="1" applyAlignment="1">
      <alignment horizontal="center"/>
    </xf>
    <xf numFmtId="0" fontId="22" fillId="20" borderId="0" xfId="0" applyFont="1" applyFill="1"/>
    <xf numFmtId="0" fontId="23" fillId="0" borderId="0" xfId="0" applyFont="1"/>
    <xf numFmtId="0" fontId="0" fillId="20" borderId="4" xfId="0" applyFill="1" applyBorder="1"/>
    <xf numFmtId="0" fontId="2" fillId="20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2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6" xfId="0" applyFont="1" applyBorder="1"/>
    <xf numFmtId="0" fontId="2" fillId="0" borderId="7" xfId="0" applyFont="1" applyBorder="1"/>
    <xf numFmtId="0" fontId="2" fillId="19" borderId="17" xfId="0" applyFont="1" applyFill="1" applyBorder="1"/>
    <xf numFmtId="0" fontId="0" fillId="19" borderId="19" xfId="0" applyFill="1" applyBorder="1"/>
    <xf numFmtId="0" fontId="0" fillId="19" borderId="6" xfId="0" applyFill="1" applyBorder="1"/>
    <xf numFmtId="0" fontId="2" fillId="19" borderId="5" xfId="0" applyFont="1" applyFill="1" applyBorder="1"/>
    <xf numFmtId="0" fontId="2" fillId="19" borderId="7" xfId="0" applyFont="1" applyFill="1" applyBorder="1"/>
    <xf numFmtId="0" fontId="0" fillId="0" borderId="6" xfId="0" applyFill="1" applyBorder="1"/>
    <xf numFmtId="0" fontId="0" fillId="8" borderId="13" xfId="4" applyFont="1" applyBorder="1"/>
    <xf numFmtId="0" fontId="0" fillId="0" borderId="0" xfId="0" applyAlignment="1">
      <alignment horizontal="center"/>
    </xf>
    <xf numFmtId="0" fontId="6" fillId="7" borderId="12" xfId="3" applyBorder="1" applyAlignment="1">
      <alignment horizontal="center"/>
    </xf>
    <xf numFmtId="0" fontId="0" fillId="0" borderId="17" xfId="0" applyFill="1" applyBorder="1"/>
    <xf numFmtId="0" fontId="0" fillId="8" borderId="14" xfId="4" applyFont="1" applyBorder="1"/>
    <xf numFmtId="0" fontId="0" fillId="0" borderId="19" xfId="0" applyBorder="1" applyAlignment="1">
      <alignment horizontal="left" vertical="center" indent="5"/>
    </xf>
    <xf numFmtId="0" fontId="0" fillId="8" borderId="3" xfId="4" applyFont="1" applyBorder="1"/>
    <xf numFmtId="0" fontId="0" fillId="0" borderId="18" xfId="0" applyBorder="1" applyAlignment="1">
      <alignment horizontal="left" vertical="center" indent="5"/>
    </xf>
    <xf numFmtId="0" fontId="1" fillId="2" borderId="48" xfId="1" applyBorder="1"/>
    <xf numFmtId="0" fontId="0" fillId="8" borderId="4" xfId="4" applyFont="1" applyBorder="1"/>
    <xf numFmtId="0" fontId="1" fillId="2" borderId="4" xfId="1" applyBorder="1"/>
    <xf numFmtId="0" fontId="1" fillId="2" borderId="5" xfId="1" applyBorder="1"/>
    <xf numFmtId="0" fontId="7" fillId="9" borderId="49" xfId="5" applyBorder="1"/>
    <xf numFmtId="0" fontId="0" fillId="8" borderId="32" xfId="4" applyFont="1" applyBorder="1"/>
    <xf numFmtId="0" fontId="0" fillId="8" borderId="50" xfId="4" applyFont="1" applyBorder="1"/>
    <xf numFmtId="0" fontId="2" fillId="8" borderId="9" xfId="4" applyFont="1" applyBorder="1"/>
    <xf numFmtId="0" fontId="2" fillId="8" borderId="28" xfId="4" applyFont="1" applyBorder="1"/>
    <xf numFmtId="0" fontId="13" fillId="0" borderId="17" xfId="0" applyFont="1" applyBorder="1"/>
    <xf numFmtId="0" fontId="15" fillId="0" borderId="0" xfId="0" applyFont="1" applyBorder="1"/>
    <xf numFmtId="0" fontId="2" fillId="8" borderId="28" xfId="4" applyFont="1" applyBorder="1" applyAlignment="1">
      <alignment horizontal="left"/>
    </xf>
    <xf numFmtId="0" fontId="0" fillId="8" borderId="10" xfId="4" applyFont="1" applyBorder="1" applyAlignment="1">
      <alignment horizontal="right"/>
    </xf>
    <xf numFmtId="0" fontId="21" fillId="21" borderId="0" xfId="0" applyFont="1" applyFill="1"/>
    <xf numFmtId="0" fontId="0" fillId="21" borderId="0" xfId="0" applyFill="1" applyAlignment="1">
      <alignment horizontal="center"/>
    </xf>
    <xf numFmtId="0" fontId="0" fillId="21" borderId="0" xfId="0" applyFill="1"/>
    <xf numFmtId="0" fontId="0" fillId="21" borderId="0" xfId="0" applyFill="1" applyBorder="1" applyAlignment="1">
      <alignment horizontal="center"/>
    </xf>
    <xf numFmtId="0" fontId="20" fillId="0" borderId="0" xfId="0" applyFont="1" applyBorder="1"/>
    <xf numFmtId="0" fontId="0" fillId="0" borderId="0" xfId="0" applyFont="1"/>
    <xf numFmtId="0" fontId="0" fillId="4" borderId="4" xfId="0" applyFill="1" applyBorder="1"/>
    <xf numFmtId="0" fontId="0" fillId="5" borderId="4" xfId="0" applyFill="1" applyBorder="1"/>
    <xf numFmtId="0" fontId="0" fillId="4" borderId="0" xfId="0" applyFill="1" applyBorder="1"/>
    <xf numFmtId="0" fontId="2" fillId="4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2" fillId="5" borderId="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2" borderId="1" xfId="1" applyBorder="1"/>
    <xf numFmtId="0" fontId="1" fillId="2" borderId="51" xfId="1" applyBorder="1"/>
    <xf numFmtId="0" fontId="8" fillId="14" borderId="18" xfId="6" applyBorder="1"/>
    <xf numFmtId="0" fontId="8" fillId="14" borderId="19" xfId="6" applyBorder="1"/>
    <xf numFmtId="0" fontId="13" fillId="0" borderId="18" xfId="0" applyFon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0" fillId="16" borderId="8" xfId="8" applyFont="1" applyBorder="1"/>
    <xf numFmtId="0" fontId="0" fillId="22" borderId="4" xfId="0" applyFill="1" applyBorder="1"/>
    <xf numFmtId="0" fontId="0" fillId="22" borderId="4" xfId="0" applyFill="1" applyBorder="1" applyAlignment="1">
      <alignment horizontal="center"/>
    </xf>
    <xf numFmtId="0" fontId="0" fillId="0" borderId="55" xfId="0" applyBorder="1"/>
    <xf numFmtId="0" fontId="2" fillId="5" borderId="40" xfId="0" applyFont="1" applyFill="1" applyBorder="1" applyAlignment="1">
      <alignment horizontal="center" vertical="center" wrapText="1"/>
    </xf>
    <xf numFmtId="0" fontId="21" fillId="13" borderId="0" xfId="0" applyFont="1" applyFill="1" applyBorder="1"/>
    <xf numFmtId="0" fontId="0" fillId="13" borderId="8" xfId="0" applyFill="1" applyBorder="1" applyAlignment="1">
      <alignment horizontal="center"/>
    </xf>
    <xf numFmtId="0" fontId="20" fillId="10" borderId="42" xfId="4" applyFont="1" applyFill="1" applyBorder="1"/>
    <xf numFmtId="0" fontId="20" fillId="10" borderId="44" xfId="4" applyFont="1" applyFill="1" applyBorder="1"/>
    <xf numFmtId="0" fontId="24" fillId="23" borderId="57" xfId="1" applyFont="1" applyFill="1" applyBorder="1"/>
    <xf numFmtId="0" fontId="24" fillId="23" borderId="58" xfId="1" applyFont="1" applyFill="1" applyBorder="1"/>
    <xf numFmtId="0" fontId="24" fillId="23" borderId="59" xfId="1" applyFont="1" applyFill="1" applyBorder="1"/>
    <xf numFmtId="0" fontId="20" fillId="10" borderId="52" xfId="4" applyFont="1" applyFill="1" applyBorder="1"/>
    <xf numFmtId="0" fontId="20" fillId="10" borderId="47" xfId="4" applyFont="1" applyFill="1" applyBorder="1"/>
    <xf numFmtId="0" fontId="20" fillId="10" borderId="43" xfId="4" applyFont="1" applyFill="1" applyBorder="1"/>
    <xf numFmtId="0" fontId="20" fillId="10" borderId="54" xfId="4" applyFont="1" applyFill="1" applyBorder="1"/>
    <xf numFmtId="0" fontId="20" fillId="10" borderId="3" xfId="4" applyFont="1" applyFill="1" applyBorder="1"/>
    <xf numFmtId="0" fontId="20" fillId="10" borderId="53" xfId="4" applyFont="1" applyFill="1" applyBorder="1"/>
    <xf numFmtId="0" fontId="20" fillId="10" borderId="20" xfId="4" applyFont="1" applyFill="1" applyBorder="1"/>
    <xf numFmtId="0" fontId="0" fillId="11" borderId="42" xfId="4" applyFont="1" applyFill="1" applyBorder="1"/>
    <xf numFmtId="0" fontId="0" fillId="11" borderId="44" xfId="4" applyFont="1" applyFill="1" applyBorder="1"/>
    <xf numFmtId="0" fontId="0" fillId="11" borderId="43" xfId="4" applyFont="1" applyFill="1" applyBorder="1"/>
    <xf numFmtId="0" fontId="0" fillId="12" borderId="42" xfId="4" applyFont="1" applyFill="1" applyBorder="1" applyAlignment="1">
      <alignment horizontal="left"/>
    </xf>
    <xf numFmtId="0" fontId="0" fillId="12" borderId="44" xfId="4" applyFont="1" applyFill="1" applyBorder="1"/>
    <xf numFmtId="0" fontId="0" fillId="8" borderId="60" xfId="4" applyFont="1" applyBorder="1" applyAlignment="1">
      <alignment horizontal="center"/>
    </xf>
    <xf numFmtId="0" fontId="0" fillId="8" borderId="11" xfId="4" applyFont="1" applyBorder="1" applyAlignment="1">
      <alignment horizontal="left" vertical="center" indent="5"/>
    </xf>
    <xf numFmtId="0" fontId="0" fillId="8" borderId="9" xfId="4" applyFont="1" applyBorder="1" applyAlignment="1">
      <alignment vertical="center"/>
    </xf>
    <xf numFmtId="0" fontId="13" fillId="0" borderId="0" xfId="0" applyFont="1" applyFill="1" applyBorder="1"/>
    <xf numFmtId="0" fontId="25" fillId="0" borderId="0" xfId="0" applyFont="1"/>
    <xf numFmtId="0" fontId="0" fillId="24" borderId="8" xfId="0" applyFill="1" applyBorder="1"/>
    <xf numFmtId="0" fontId="0" fillId="24" borderId="0" xfId="0" applyFill="1"/>
    <xf numFmtId="0" fontId="26" fillId="0" borderId="17" xfId="0" applyFont="1" applyBorder="1"/>
    <xf numFmtId="0" fontId="22" fillId="0" borderId="0" xfId="0" applyFont="1" applyBorder="1"/>
    <xf numFmtId="0" fontId="0" fillId="8" borderId="61" xfId="4" applyFont="1" applyBorder="1" applyAlignment="1">
      <alignment horizontal="right"/>
    </xf>
    <xf numFmtId="0" fontId="0" fillId="8" borderId="62" xfId="4" applyFont="1" applyBorder="1" applyAlignment="1">
      <alignment horizontal="center"/>
    </xf>
    <xf numFmtId="0" fontId="2" fillId="0" borderId="64" xfId="0" applyFont="1" applyBorder="1"/>
    <xf numFmtId="0" fontId="2" fillId="0" borderId="65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25" borderId="18" xfId="0" applyFill="1" applyBorder="1"/>
    <xf numFmtId="0" fontId="0" fillId="25" borderId="0" xfId="0" applyFill="1" applyBorder="1" applyAlignment="1">
      <alignment horizontal="center"/>
    </xf>
    <xf numFmtId="0" fontId="0" fillId="25" borderId="0" xfId="0" applyFill="1" applyBorder="1"/>
    <xf numFmtId="0" fontId="0" fillId="25" borderId="4" xfId="0" applyFill="1" applyBorder="1"/>
    <xf numFmtId="0" fontId="0" fillId="25" borderId="0" xfId="0" applyFill="1"/>
    <xf numFmtId="0" fontId="9" fillId="12" borderId="0" xfId="8" applyFill="1"/>
    <xf numFmtId="0" fontId="20" fillId="16" borderId="18" xfId="8" applyFont="1" applyBorder="1"/>
    <xf numFmtId="0" fontId="20" fillId="16" borderId="0" xfId="8" applyFont="1" applyBorder="1"/>
    <xf numFmtId="0" fontId="0" fillId="17" borderId="0" xfId="0" applyFill="1" applyBorder="1" applyAlignment="1">
      <alignment horizontal="right"/>
    </xf>
    <xf numFmtId="0" fontId="24" fillId="0" borderId="18" xfId="0" applyFont="1" applyBorder="1"/>
    <xf numFmtId="0" fontId="24" fillId="0" borderId="0" xfId="0" applyFont="1" applyBorder="1"/>
    <xf numFmtId="0" fontId="0" fillId="20" borderId="0" xfId="0" applyFill="1" applyBorder="1"/>
    <xf numFmtId="0" fontId="0" fillId="10" borderId="0" xfId="0" applyFill="1"/>
    <xf numFmtId="0" fontId="28" fillId="17" borderId="0" xfId="0" applyFont="1" applyFill="1" applyBorder="1"/>
    <xf numFmtId="0" fontId="27" fillId="19" borderId="4" xfId="0" applyFont="1" applyFill="1" applyBorder="1"/>
    <xf numFmtId="0" fontId="20" fillId="0" borderId="0" xfId="0" applyFont="1" applyFill="1" applyBorder="1"/>
    <xf numFmtId="0" fontId="13" fillId="0" borderId="0" xfId="0" applyFont="1" applyBorder="1" applyAlignment="1">
      <alignment horizontal="center"/>
    </xf>
    <xf numFmtId="0" fontId="29" fillId="8" borderId="3" xfId="4" applyFont="1"/>
    <xf numFmtId="0" fontId="0" fillId="4" borderId="0" xfId="0" applyFill="1" applyAlignment="1">
      <alignment horizontal="center"/>
    </xf>
    <xf numFmtId="0" fontId="21" fillId="18" borderId="0" xfId="0" applyFont="1" applyFill="1"/>
    <xf numFmtId="0" fontId="0" fillId="18" borderId="0" xfId="0" applyFill="1" applyAlignment="1">
      <alignment horizontal="left"/>
    </xf>
    <xf numFmtId="0" fontId="21" fillId="18" borderId="0" xfId="0" applyFont="1" applyFill="1" applyAlignment="1">
      <alignment horizontal="center"/>
    </xf>
    <xf numFmtId="0" fontId="30" fillId="10" borderId="0" xfId="0" applyFont="1" applyFill="1" applyBorder="1"/>
    <xf numFmtId="0" fontId="0" fillId="26" borderId="0" xfId="0" applyFill="1" applyBorder="1" applyAlignment="1">
      <alignment horizontal="center"/>
    </xf>
    <xf numFmtId="0" fontId="31" fillId="10" borderId="36" xfId="4" applyFont="1" applyFill="1" applyBorder="1"/>
    <xf numFmtId="0" fontId="31" fillId="10" borderId="37" xfId="4" applyFont="1" applyFill="1" applyBorder="1"/>
    <xf numFmtId="0" fontId="31" fillId="11" borderId="36" xfId="4" applyFont="1" applyFill="1" applyBorder="1"/>
    <xf numFmtId="0" fontId="31" fillId="8" borderId="36" xfId="4" applyFont="1" applyBorder="1"/>
    <xf numFmtId="0" fontId="31" fillId="8" borderId="37" xfId="4" applyFont="1" applyBorder="1"/>
    <xf numFmtId="0" fontId="26" fillId="8" borderId="37" xfId="4" applyFont="1" applyBorder="1"/>
    <xf numFmtId="0" fontId="24" fillId="8" borderId="37" xfId="4" applyFont="1" applyBorder="1"/>
    <xf numFmtId="0" fontId="24" fillId="8" borderId="38" xfId="4" applyFont="1" applyBorder="1"/>
    <xf numFmtId="0" fontId="0" fillId="8" borderId="67" xfId="4" applyFont="1" applyBorder="1"/>
    <xf numFmtId="0" fontId="7" fillId="9" borderId="68" xfId="5" applyBorder="1"/>
    <xf numFmtId="0" fontId="7" fillId="9" borderId="69" xfId="5" applyBorder="1" applyAlignment="1">
      <alignment horizontal="center"/>
    </xf>
    <xf numFmtId="0" fontId="7" fillId="9" borderId="69" xfId="5" applyBorder="1"/>
    <xf numFmtId="0" fontId="13" fillId="9" borderId="69" xfId="5" applyFont="1" applyBorder="1"/>
    <xf numFmtId="0" fontId="7" fillId="9" borderId="70" xfId="5" applyBorder="1"/>
    <xf numFmtId="0" fontId="7" fillId="9" borderId="1" xfId="5" applyBorder="1" applyAlignment="1">
      <alignment horizontal="center"/>
    </xf>
    <xf numFmtId="0" fontId="13" fillId="8" borderId="3" xfId="4" applyFont="1"/>
    <xf numFmtId="0" fontId="8" fillId="14" borderId="4" xfId="6" applyBorder="1"/>
    <xf numFmtId="0" fontId="20" fillId="12" borderId="0" xfId="8" applyFont="1" applyFill="1"/>
    <xf numFmtId="0" fontId="0" fillId="17" borderId="19" xfId="0" applyFill="1" applyBorder="1"/>
    <xf numFmtId="0" fontId="0" fillId="24" borderId="18" xfId="0" applyFill="1" applyBorder="1"/>
    <xf numFmtId="0" fontId="20" fillId="0" borderId="0" xfId="0" applyFont="1"/>
    <xf numFmtId="0" fontId="24" fillId="0" borderId="18" xfId="0" applyFont="1" applyBorder="1" applyAlignment="1">
      <alignment horizontal="right"/>
    </xf>
    <xf numFmtId="0" fontId="20" fillId="0" borderId="18" xfId="0" applyFont="1" applyBorder="1"/>
    <xf numFmtId="0" fontId="20" fillId="0" borderId="8" xfId="0" applyFont="1" applyBorder="1"/>
    <xf numFmtId="0" fontId="20" fillId="8" borderId="37" xfId="4" applyFont="1" applyBorder="1"/>
    <xf numFmtId="0" fontId="20" fillId="0" borderId="63" xfId="0" applyFont="1" applyBorder="1"/>
    <xf numFmtId="0" fontId="20" fillId="0" borderId="64" xfId="0" applyFont="1" applyBorder="1"/>
    <xf numFmtId="0" fontId="20" fillId="0" borderId="65" xfId="0" applyFont="1" applyBorder="1"/>
    <xf numFmtId="0" fontId="20" fillId="8" borderId="66" xfId="4" applyFont="1" applyBorder="1"/>
    <xf numFmtId="0" fontId="24" fillId="0" borderId="63" xfId="0" applyFont="1" applyBorder="1"/>
    <xf numFmtId="0" fontId="24" fillId="0" borderId="64" xfId="0" applyFont="1" applyBorder="1"/>
    <xf numFmtId="0" fontId="20" fillId="0" borderId="19" xfId="0" applyFont="1" applyBorder="1"/>
    <xf numFmtId="0" fontId="20" fillId="0" borderId="6" xfId="0" applyFont="1" applyBorder="1"/>
    <xf numFmtId="0" fontId="20" fillId="0" borderId="7" xfId="0" applyFont="1" applyBorder="1"/>
    <xf numFmtId="0" fontId="24" fillId="0" borderId="19" xfId="0" applyFont="1" applyBorder="1"/>
    <xf numFmtId="0" fontId="24" fillId="0" borderId="6" xfId="0" applyFont="1" applyBorder="1"/>
    <xf numFmtId="0" fontId="20" fillId="0" borderId="4" xfId="0" applyFont="1" applyBorder="1"/>
    <xf numFmtId="0" fontId="1" fillId="2" borderId="71" xfId="1" applyBorder="1"/>
    <xf numFmtId="0" fontId="0" fillId="10" borderId="17" xfId="0" applyFill="1" applyBorder="1"/>
    <xf numFmtId="0" fontId="18" fillId="0" borderId="4" xfId="10" applyBorder="1"/>
    <xf numFmtId="0" fontId="18" fillId="0" borderId="0" xfId="10" applyBorder="1"/>
    <xf numFmtId="0" fontId="23" fillId="0" borderId="0" xfId="0" applyFont="1" applyBorder="1"/>
    <xf numFmtId="0" fontId="0" fillId="0" borderId="0" xfId="0" quotePrefix="1"/>
    <xf numFmtId="0" fontId="0" fillId="0" borderId="0" xfId="0" applyFont="1" applyBorder="1"/>
    <xf numFmtId="0" fontId="0" fillId="0" borderId="0" xfId="0" applyFont="1" applyFill="1" applyBorder="1"/>
    <xf numFmtId="0" fontId="0" fillId="0" borderId="6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18" xfId="0" applyFont="1" applyFill="1" applyBorder="1"/>
    <xf numFmtId="0" fontId="0" fillId="0" borderId="7" xfId="0" applyFont="1" applyBorder="1"/>
    <xf numFmtId="0" fontId="0" fillId="0" borderId="6" xfId="0" applyFont="1" applyFill="1" applyBorder="1"/>
    <xf numFmtId="0" fontId="20" fillId="0" borderId="5" xfId="0" applyFont="1" applyBorder="1"/>
    <xf numFmtId="0" fontId="27" fillId="8" borderId="11" xfId="4" applyFont="1" applyBorder="1" applyAlignment="1">
      <alignment vertical="center"/>
    </xf>
    <xf numFmtId="0" fontId="27" fillId="8" borderId="11" xfId="4" applyFont="1" applyBorder="1"/>
    <xf numFmtId="0" fontId="32" fillId="19" borderId="0" xfId="8" applyFont="1" applyFill="1" applyBorder="1"/>
    <xf numFmtId="0" fontId="20" fillId="19" borderId="0" xfId="0" applyFont="1" applyFill="1" applyBorder="1"/>
    <xf numFmtId="0" fontId="24" fillId="10" borderId="38" xfId="4" applyFont="1" applyFill="1" applyBorder="1"/>
    <xf numFmtId="0" fontId="20" fillId="11" borderId="52" xfId="4" applyFont="1" applyFill="1" applyBorder="1"/>
    <xf numFmtId="0" fontId="20" fillId="11" borderId="47" xfId="4" applyFont="1" applyFill="1" applyBorder="1"/>
    <xf numFmtId="0" fontId="20" fillId="11" borderId="54" xfId="4" applyFont="1" applyFill="1" applyBorder="1"/>
    <xf numFmtId="0" fontId="20" fillId="11" borderId="3" xfId="4" applyFont="1" applyFill="1" applyBorder="1"/>
    <xf numFmtId="0" fontId="20" fillId="11" borderId="53" xfId="4" applyFont="1" applyFill="1" applyBorder="1"/>
    <xf numFmtId="0" fontId="20" fillId="11" borderId="20" xfId="4" applyFont="1" applyFill="1" applyBorder="1"/>
    <xf numFmtId="0" fontId="20" fillId="12" borderId="52" xfId="4" applyFont="1" applyFill="1" applyBorder="1"/>
    <xf numFmtId="0" fontId="20" fillId="12" borderId="47" xfId="4" applyFont="1" applyFill="1" applyBorder="1"/>
    <xf numFmtId="0" fontId="20" fillId="12" borderId="29" xfId="4" applyFont="1" applyFill="1" applyBorder="1"/>
    <xf numFmtId="0" fontId="24" fillId="12" borderId="38" xfId="4" applyFont="1" applyFill="1" applyBorder="1"/>
    <xf numFmtId="0" fontId="20" fillId="12" borderId="53" xfId="4" applyFont="1" applyFill="1" applyBorder="1"/>
    <xf numFmtId="0" fontId="20" fillId="12" borderId="20" xfId="4" applyFont="1" applyFill="1" applyBorder="1"/>
    <xf numFmtId="0" fontId="20" fillId="12" borderId="31" xfId="4" applyFont="1" applyFill="1" applyBorder="1"/>
    <xf numFmtId="0" fontId="20" fillId="8" borderId="52" xfId="4" applyFont="1" applyBorder="1"/>
    <xf numFmtId="0" fontId="20" fillId="8" borderId="47" xfId="4" applyFont="1" applyBorder="1"/>
    <xf numFmtId="0" fontId="20" fillId="8" borderId="29" xfId="4" applyFont="1" applyBorder="1"/>
    <xf numFmtId="0" fontId="20" fillId="8" borderId="54" xfId="4" applyFont="1" applyBorder="1"/>
    <xf numFmtId="0" fontId="20" fillId="8" borderId="3" xfId="4" applyFont="1" applyBorder="1"/>
    <xf numFmtId="0" fontId="20" fillId="8" borderId="30" xfId="4" applyFont="1" applyBorder="1"/>
    <xf numFmtId="0" fontId="20" fillId="8" borderId="3" xfId="4" applyFont="1"/>
    <xf numFmtId="0" fontId="20" fillId="8" borderId="53" xfId="4" applyFont="1" applyBorder="1"/>
    <xf numFmtId="0" fontId="20" fillId="8" borderId="20" xfId="4" applyFont="1" applyBorder="1"/>
    <xf numFmtId="0" fontId="20" fillId="8" borderId="31" xfId="4" applyFont="1" applyBorder="1"/>
    <xf numFmtId="0" fontId="33" fillId="10" borderId="37" xfId="4" applyFont="1" applyFill="1" applyBorder="1"/>
    <xf numFmtId="0" fontId="31" fillId="11" borderId="37" xfId="4" applyFont="1" applyFill="1" applyBorder="1"/>
    <xf numFmtId="0" fontId="31" fillId="11" borderId="38" xfId="4" applyFont="1" applyFill="1" applyBorder="1"/>
    <xf numFmtId="0" fontId="17" fillId="8" borderId="37" xfId="4" applyFont="1" applyBorder="1"/>
    <xf numFmtId="0" fontId="26" fillId="12" borderId="36" xfId="4" applyFont="1" applyFill="1" applyBorder="1"/>
    <xf numFmtId="0" fontId="33" fillId="8" borderId="38" xfId="4" applyFont="1" applyBorder="1"/>
    <xf numFmtId="0" fontId="20" fillId="20" borderId="0" xfId="0" applyFont="1" applyFill="1" applyBorder="1"/>
    <xf numFmtId="0" fontId="20" fillId="12" borderId="8" xfId="0" applyFont="1" applyFill="1" applyBorder="1"/>
    <xf numFmtId="0" fontId="20" fillId="17" borderId="17" xfId="0" applyFont="1" applyFill="1" applyBorder="1"/>
    <xf numFmtId="0" fontId="20" fillId="12" borderId="4" xfId="0" applyFont="1" applyFill="1" applyBorder="1"/>
    <xf numFmtId="0" fontId="20" fillId="27" borderId="19" xfId="0" applyFont="1" applyFill="1" applyBorder="1"/>
    <xf numFmtId="0" fontId="20" fillId="26" borderId="0" xfId="0" applyFont="1" applyFill="1" applyBorder="1"/>
    <xf numFmtId="0" fontId="20" fillId="2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18" borderId="0" xfId="0" applyFont="1" applyFill="1" applyBorder="1"/>
    <xf numFmtId="0" fontId="20" fillId="18" borderId="0" xfId="0" applyFont="1" applyFill="1" applyBorder="1" applyAlignment="1">
      <alignment horizontal="center"/>
    </xf>
    <xf numFmtId="0" fontId="20" fillId="13" borderId="0" xfId="0" applyFont="1" applyFill="1" applyBorder="1"/>
    <xf numFmtId="0" fontId="20" fillId="13" borderId="0" xfId="0" applyFont="1" applyFill="1" applyBorder="1" applyAlignment="1">
      <alignment horizontal="center"/>
    </xf>
    <xf numFmtId="0" fontId="20" fillId="13" borderId="0" xfId="0" applyFont="1" applyFill="1" applyBorder="1" applyAlignment="1">
      <alignment horizontal="left"/>
    </xf>
    <xf numFmtId="0" fontId="20" fillId="18" borderId="0" xfId="0" applyFont="1" applyFill="1" applyAlignment="1">
      <alignment horizontal="left"/>
    </xf>
    <xf numFmtId="0" fontId="20" fillId="18" borderId="0" xfId="0" applyFont="1" applyFill="1" applyAlignment="1">
      <alignment horizontal="center"/>
    </xf>
    <xf numFmtId="0" fontId="20" fillId="18" borderId="0" xfId="0" applyFont="1" applyFill="1"/>
    <xf numFmtId="0" fontId="20" fillId="10" borderId="0" xfId="0" applyFont="1" applyFill="1" applyBorder="1"/>
    <xf numFmtId="0" fontId="20" fillId="0" borderId="4" xfId="0" applyFont="1" applyBorder="1" applyAlignment="1">
      <alignment horizontal="center"/>
    </xf>
    <xf numFmtId="0" fontId="20" fillId="8" borderId="10" xfId="4" applyFont="1" applyBorder="1"/>
    <xf numFmtId="0" fontId="0" fillId="28" borderId="42" xfId="4" applyFont="1" applyFill="1" applyBorder="1"/>
    <xf numFmtId="0" fontId="31" fillId="28" borderId="36" xfId="4" applyFont="1" applyFill="1" applyBorder="1"/>
    <xf numFmtId="0" fontId="20" fillId="28" borderId="52" xfId="4" applyFont="1" applyFill="1" applyBorder="1"/>
    <xf numFmtId="0" fontId="20" fillId="28" borderId="47" xfId="4" applyFont="1" applyFill="1" applyBorder="1"/>
    <xf numFmtId="0" fontId="0" fillId="28" borderId="43" xfId="4" applyFont="1" applyFill="1" applyBorder="1"/>
    <xf numFmtId="0" fontId="31" fillId="28" borderId="37" xfId="4" applyFont="1" applyFill="1" applyBorder="1"/>
    <xf numFmtId="0" fontId="20" fillId="28" borderId="54" xfId="4" applyFont="1" applyFill="1" applyBorder="1"/>
    <xf numFmtId="0" fontId="20" fillId="28" borderId="3" xfId="4" applyFont="1" applyFill="1" applyBorder="1"/>
    <xf numFmtId="0" fontId="0" fillId="28" borderId="44" xfId="4" applyFont="1" applyFill="1" applyBorder="1"/>
    <xf numFmtId="0" fontId="31" fillId="28" borderId="38" xfId="4" applyFont="1" applyFill="1" applyBorder="1"/>
    <xf numFmtId="0" fontId="20" fillId="28" borderId="53" xfId="4" applyFont="1" applyFill="1" applyBorder="1"/>
    <xf numFmtId="0" fontId="20" fillId="28" borderId="20" xfId="4" applyFont="1" applyFill="1" applyBorder="1"/>
    <xf numFmtId="0" fontId="20" fillId="10" borderId="29" xfId="4" applyFont="1" applyFill="1" applyBorder="1"/>
    <xf numFmtId="0" fontId="20" fillId="10" borderId="30" xfId="4" applyFont="1" applyFill="1" applyBorder="1"/>
    <xf numFmtId="0" fontId="20" fillId="10" borderId="31" xfId="4" applyFont="1" applyFill="1" applyBorder="1"/>
    <xf numFmtId="0" fontId="20" fillId="11" borderId="29" xfId="4" applyFont="1" applyFill="1" applyBorder="1"/>
    <xf numFmtId="0" fontId="20" fillId="11" borderId="31" xfId="4" applyFont="1" applyFill="1" applyBorder="1"/>
    <xf numFmtId="0" fontId="20" fillId="28" borderId="29" xfId="4" applyFont="1" applyFill="1" applyBorder="1"/>
    <xf numFmtId="0" fontId="20" fillId="28" borderId="30" xfId="4" applyFont="1" applyFill="1" applyBorder="1"/>
    <xf numFmtId="0" fontId="20" fillId="28" borderId="31" xfId="4" applyFont="1" applyFill="1" applyBorder="1"/>
    <xf numFmtId="0" fontId="24" fillId="23" borderId="72" xfId="1" applyFont="1" applyFill="1" applyBorder="1"/>
    <xf numFmtId="0" fontId="0" fillId="0" borderId="40" xfId="0" applyBorder="1"/>
    <xf numFmtId="0" fontId="0" fillId="0" borderId="56" xfId="0" applyBorder="1"/>
    <xf numFmtId="0" fontId="0" fillId="0" borderId="41" xfId="0" applyBorder="1"/>
    <xf numFmtId="0" fontId="24" fillId="23" borderId="23" xfId="1" applyFont="1" applyFill="1" applyBorder="1"/>
    <xf numFmtId="0" fontId="26" fillId="10" borderId="37" xfId="4" applyFont="1" applyFill="1" applyBorder="1"/>
    <xf numFmtId="0" fontId="0" fillId="10" borderId="38" xfId="4" applyFont="1" applyFill="1" applyBorder="1"/>
    <xf numFmtId="0" fontId="33" fillId="10" borderId="38" xfId="4" applyFont="1" applyFill="1" applyBorder="1"/>
    <xf numFmtId="0" fontId="2" fillId="10" borderId="37" xfId="4" applyFont="1" applyFill="1" applyBorder="1"/>
    <xf numFmtId="0" fontId="0" fillId="29" borderId="0" xfId="0" applyFill="1"/>
    <xf numFmtId="0" fontId="0" fillId="29" borderId="19" xfId="0" applyFont="1" applyFill="1" applyBorder="1"/>
    <xf numFmtId="0" fontId="0" fillId="29" borderId="6" xfId="0" applyFont="1" applyFill="1" applyBorder="1"/>
    <xf numFmtId="0" fontId="0" fillId="29" borderId="7" xfId="0" applyFont="1" applyFill="1" applyBorder="1"/>
    <xf numFmtId="0" fontId="0" fillId="29" borderId="18" xfId="0" applyFont="1" applyFill="1" applyBorder="1"/>
    <xf numFmtId="0" fontId="0" fillId="29" borderId="0" xfId="0" applyFont="1" applyFill="1" applyBorder="1"/>
    <xf numFmtId="0" fontId="0" fillId="29" borderId="8" xfId="0" applyFont="1" applyFill="1" applyBorder="1"/>
    <xf numFmtId="0" fontId="0" fillId="8" borderId="47" xfId="4" applyFont="1" applyBorder="1" applyAlignment="1">
      <alignment horizontal="center"/>
    </xf>
    <xf numFmtId="0" fontId="0" fillId="0" borderId="18" xfId="0" quotePrefix="1" applyBorder="1"/>
    <xf numFmtId="0" fontId="0" fillId="11" borderId="45" xfId="4" applyFont="1" applyFill="1" applyBorder="1"/>
    <xf numFmtId="0" fontId="31" fillId="11" borderId="50" xfId="4" applyFont="1" applyFill="1" applyBorder="1"/>
    <xf numFmtId="0" fontId="20" fillId="11" borderId="73" xfId="4" applyFont="1" applyFill="1" applyBorder="1"/>
    <xf numFmtId="0" fontId="24" fillId="23" borderId="74" xfId="1" applyFont="1" applyFill="1" applyBorder="1"/>
    <xf numFmtId="0" fontId="34" fillId="0" borderId="0" xfId="0" applyFont="1"/>
    <xf numFmtId="0" fontId="0" fillId="10" borderId="0" xfId="0" applyFont="1" applyFill="1"/>
    <xf numFmtId="0" fontId="0" fillId="10" borderId="18" xfId="0" applyFont="1" applyFill="1" applyBorder="1"/>
    <xf numFmtId="0" fontId="0" fillId="10" borderId="0" xfId="0" applyFont="1" applyFill="1" applyBorder="1"/>
    <xf numFmtId="0" fontId="0" fillId="10" borderId="8" xfId="0" applyFont="1" applyFill="1" applyBorder="1"/>
    <xf numFmtId="0" fontId="0" fillId="29" borderId="18" xfId="0" applyFill="1" applyBorder="1"/>
    <xf numFmtId="0" fontId="0" fillId="29" borderId="0" xfId="0" applyFill="1" applyBorder="1"/>
    <xf numFmtId="0" fontId="0" fillId="11" borderId="0" xfId="0" applyFill="1"/>
    <xf numFmtId="0" fontId="0" fillId="26" borderId="17" xfId="0" applyFont="1" applyFill="1" applyBorder="1"/>
    <xf numFmtId="0" fontId="0" fillId="26" borderId="4" xfId="0" applyFont="1" applyFill="1" applyBorder="1"/>
    <xf numFmtId="0" fontId="0" fillId="26" borderId="5" xfId="0" applyFont="1" applyFill="1" applyBorder="1"/>
    <xf numFmtId="0" fontId="0" fillId="11" borderId="18" xfId="0" applyFont="1" applyFill="1" applyBorder="1"/>
    <xf numFmtId="0" fontId="0" fillId="11" borderId="0" xfId="0" applyFont="1" applyFill="1" applyBorder="1"/>
    <xf numFmtId="0" fontId="13" fillId="11" borderId="0" xfId="0" applyFont="1" applyFill="1"/>
    <xf numFmtId="0" fontId="20" fillId="11" borderId="0" xfId="0" applyFont="1" applyFill="1" applyBorder="1"/>
    <xf numFmtId="0" fontId="9" fillId="16" borderId="0" xfId="8" applyAlignment="1">
      <alignment horizontal="center"/>
    </xf>
    <xf numFmtId="0" fontId="0" fillId="10" borderId="15" xfId="0" applyFill="1" applyBorder="1"/>
    <xf numFmtId="0" fontId="0" fillId="8" borderId="15" xfId="4" applyFont="1" applyBorder="1"/>
    <xf numFmtId="0" fontId="0" fillId="8" borderId="15" xfId="4" applyFont="1" applyBorder="1" applyAlignment="1">
      <alignment horizontal="center"/>
    </xf>
    <xf numFmtId="0" fontId="7" fillId="8" borderId="15" xfId="4" applyFont="1" applyBorder="1"/>
    <xf numFmtId="0" fontId="7" fillId="8" borderId="15" xfId="4" applyFont="1" applyBorder="1" applyAlignment="1">
      <alignment horizontal="center"/>
    </xf>
    <xf numFmtId="0" fontId="13" fillId="8" borderId="15" xfId="4" applyFont="1" applyBorder="1"/>
    <xf numFmtId="0" fontId="20" fillId="8" borderId="56" xfId="4" applyFont="1" applyBorder="1"/>
    <xf numFmtId="0" fontId="20" fillId="8" borderId="41" xfId="4" applyFont="1" applyBorder="1"/>
    <xf numFmtId="0" fontId="0" fillId="0" borderId="75" xfId="0" applyBorder="1"/>
    <xf numFmtId="0" fontId="20" fillId="12" borderId="76" xfId="0" applyFont="1" applyFill="1" applyBorder="1"/>
    <xf numFmtId="0" fontId="20" fillId="12" borderId="77" xfId="0" applyFont="1" applyFill="1" applyBorder="1"/>
    <xf numFmtId="0" fontId="20" fillId="12" borderId="78" xfId="0" applyFont="1" applyFill="1" applyBorder="1"/>
    <xf numFmtId="0" fontId="20" fillId="12" borderId="79" xfId="4" applyFont="1" applyFill="1" applyBorder="1"/>
    <xf numFmtId="0" fontId="20" fillId="12" borderId="80" xfId="0" applyFont="1" applyFill="1" applyBorder="1"/>
    <xf numFmtId="0" fontId="24" fillId="12" borderId="77" xfId="0" applyFont="1" applyFill="1" applyBorder="1"/>
    <xf numFmtId="0" fontId="2" fillId="12" borderId="77" xfId="0" applyFont="1" applyFill="1" applyBorder="1"/>
    <xf numFmtId="0" fontId="2" fillId="12" borderId="81" xfId="0" applyFont="1" applyFill="1" applyBorder="1"/>
    <xf numFmtId="0" fontId="24" fillId="23" borderId="8" xfId="1" applyFont="1" applyFill="1" applyBorder="1"/>
    <xf numFmtId="0" fontId="0" fillId="5" borderId="1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1">
    <cellStyle name="20% - Accent1" xfId="2" builtinId="30"/>
    <cellStyle name="Bad" xfId="8" builtinId="27"/>
    <cellStyle name="Calculation" xfId="1" builtinId="22"/>
    <cellStyle name="Explanatory Text" xfId="10" builtinId="53"/>
    <cellStyle name="Good" xfId="3" builtinId="26"/>
    <cellStyle name="Input" xfId="5" builtinId="20"/>
    <cellStyle name="Linked Cell" xfId="9" builtinId="24"/>
    <cellStyle name="Neutral" xfId="6" builtinId="28"/>
    <cellStyle name="Normal" xfId="0" builtinId="0"/>
    <cellStyle name="Note" xfId="4" builtinId="10"/>
    <cellStyle name="Percent" xfId="7" builtinId="5"/>
  </cellStyles>
  <dxfs count="8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499984740745262"/>
      </font>
      <fill>
        <patternFill>
          <bgColor theme="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1D7C2"/>
      <color rgb="FFFF99CC"/>
      <color rgb="FFFFBDBD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10948</xdr:colOff>
      <xdr:row>53</xdr:row>
      <xdr:rowOff>43793</xdr:rowOff>
    </xdr:from>
    <xdr:to>
      <xdr:col>11</xdr:col>
      <xdr:colOff>284655</xdr:colOff>
      <xdr:row>57</xdr:row>
      <xdr:rowOff>153277</xdr:rowOff>
    </xdr:to>
    <xdr:sp macro="" textlink="">
      <xdr:nvSpPr>
        <xdr:cNvPr id="2" name="TextBox 1"/>
        <xdr:cNvSpPr txBox="1"/>
      </xdr:nvSpPr>
      <xdr:spPr>
        <a:xfrm>
          <a:off x="4817241" y="5736896"/>
          <a:ext cx="4083707" cy="86491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Junction:  farms, Graveyard @ Encourage Economy</a:t>
          </a:r>
        </a:p>
        <a:p>
          <a:r>
            <a:rPr lang="en-GB" sz="1100"/>
            <a:t>Outpost - Encourage an economic development.</a:t>
          </a:r>
        </a:p>
        <a:p>
          <a:endParaRPr lang="en-GB" sz="1100"/>
        </a:p>
      </xdr:txBody>
    </xdr:sp>
    <xdr:clientData/>
  </xdr:twoCellAnchor>
  <xdr:twoCellAnchor>
    <xdr:from>
      <xdr:col>16</xdr:col>
      <xdr:colOff>350344</xdr:colOff>
      <xdr:row>54</xdr:row>
      <xdr:rowOff>142327</xdr:rowOff>
    </xdr:from>
    <xdr:to>
      <xdr:col>20</xdr:col>
      <xdr:colOff>394138</xdr:colOff>
      <xdr:row>62</xdr:row>
      <xdr:rowOff>0</xdr:rowOff>
    </xdr:to>
    <xdr:sp macro="" textlink="">
      <xdr:nvSpPr>
        <xdr:cNvPr id="3" name="TextBox 2"/>
        <xdr:cNvSpPr txBox="1"/>
      </xdr:nvSpPr>
      <xdr:spPr>
        <a:xfrm>
          <a:off x="12316810" y="6831724"/>
          <a:ext cx="3985173" cy="139043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Military - Commander Sir Borric Chief magistrate of Midmarch</a:t>
          </a:r>
        </a:p>
        <a:p>
          <a:endParaRPr lang="en-GB" sz="1100"/>
        </a:p>
        <a:p>
          <a:r>
            <a:rPr lang="en-GB" sz="1100"/>
            <a:t>1) Lt</a:t>
          </a:r>
          <a:r>
            <a:rPr lang="en-GB" sz="1100" baseline="0"/>
            <a:t> Cdr Ress ( Junction &amp; Olegs)</a:t>
          </a:r>
        </a:p>
        <a:p>
          <a:r>
            <a:rPr lang="en-GB" sz="1100" baseline="0"/>
            <a:t>2) Lt Cdr Scrip (Tusk)</a:t>
          </a:r>
        </a:p>
        <a:p>
          <a:r>
            <a:rPr lang="en-GB" sz="1100" baseline="0"/>
            <a:t>3) Lt Cdr Aris'ta (Hunter's Rest., Bar-Z)</a:t>
          </a:r>
          <a:endParaRPr lang="en-GB" sz="1100"/>
        </a:p>
      </xdr:txBody>
    </xdr:sp>
    <xdr:clientData/>
  </xdr:twoCellAnchor>
  <xdr:twoCellAnchor>
    <xdr:from>
      <xdr:col>16</xdr:col>
      <xdr:colOff>667844</xdr:colOff>
      <xdr:row>8</xdr:row>
      <xdr:rowOff>87586</xdr:rowOff>
    </xdr:from>
    <xdr:to>
      <xdr:col>21</xdr:col>
      <xdr:colOff>32845</xdr:colOff>
      <xdr:row>11</xdr:row>
      <xdr:rowOff>120431</xdr:rowOff>
    </xdr:to>
    <xdr:sp macro="" textlink="">
      <xdr:nvSpPr>
        <xdr:cNvPr id="4" name="TextBox 3"/>
        <xdr:cNvSpPr txBox="1"/>
      </xdr:nvSpPr>
      <xdr:spPr>
        <a:xfrm>
          <a:off x="12634310" y="1598448"/>
          <a:ext cx="3919483" cy="59120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rgbClr val="FF0000"/>
              </a:solidFill>
            </a:rPr>
            <a:t>Look to offload</a:t>
          </a:r>
          <a:r>
            <a:rPr lang="en-GB" sz="1200" baseline="0">
              <a:solidFill>
                <a:srgbClr val="FF0000"/>
              </a:solidFill>
            </a:rPr>
            <a:t> the villa as soon as possible.   Try to keep everything else as wilderness/rural.  Watch Consumption.</a:t>
          </a:r>
          <a:endParaRPr lang="en-GB" sz="12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536466</xdr:colOff>
      <xdr:row>23</xdr:row>
      <xdr:rowOff>164225</xdr:rowOff>
    </xdr:from>
    <xdr:to>
      <xdr:col>20</xdr:col>
      <xdr:colOff>295604</xdr:colOff>
      <xdr:row>26</xdr:row>
      <xdr:rowOff>186122</xdr:rowOff>
    </xdr:to>
    <xdr:sp macro="" textlink="">
      <xdr:nvSpPr>
        <xdr:cNvPr id="5" name="TextBox 4"/>
        <xdr:cNvSpPr txBox="1"/>
      </xdr:nvSpPr>
      <xdr:spPr>
        <a:xfrm>
          <a:off x="10378966" y="4532587"/>
          <a:ext cx="5824483" cy="5912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Balances over all, but could do with a point of Loy</a:t>
          </a:r>
          <a:r>
            <a:rPr lang="en-GB" sz="1100" baseline="0">
              <a:solidFill>
                <a:srgbClr val="FF0000"/>
              </a:solidFill>
            </a:rPr>
            <a:t> in Outpost (or one of the farms) tp meet the strictest interpreatation of the Def rules. Def rules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561732</xdr:colOff>
      <xdr:row>28</xdr:row>
      <xdr:rowOff>36633</xdr:rowOff>
    </xdr:from>
    <xdr:to>
      <xdr:col>17</xdr:col>
      <xdr:colOff>366348</xdr:colOff>
      <xdr:row>29</xdr:row>
      <xdr:rowOff>97691</xdr:rowOff>
    </xdr:to>
    <xdr:sp macro="" textlink="">
      <xdr:nvSpPr>
        <xdr:cNvPr id="6" name="TextBox 5"/>
        <xdr:cNvSpPr txBox="1"/>
      </xdr:nvSpPr>
      <xdr:spPr>
        <a:xfrm>
          <a:off x="9769232" y="5507402"/>
          <a:ext cx="3419231" cy="2564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Outpost is almost full</a:t>
          </a:r>
          <a:r>
            <a:rPr lang="en-GB" sz="1100" baseline="0">
              <a:solidFill>
                <a:srgbClr val="FF0000"/>
              </a:solidFill>
            </a:rPr>
            <a:t> and really needs a tavern :)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622789</xdr:colOff>
      <xdr:row>37</xdr:row>
      <xdr:rowOff>85481</xdr:rowOff>
    </xdr:from>
    <xdr:to>
      <xdr:col>21</xdr:col>
      <xdr:colOff>525097</xdr:colOff>
      <xdr:row>40</xdr:row>
      <xdr:rowOff>36634</xdr:rowOff>
    </xdr:to>
    <xdr:sp macro="" textlink="">
      <xdr:nvSpPr>
        <xdr:cNvPr id="7" name="TextBox 6"/>
        <xdr:cNvSpPr txBox="1"/>
      </xdr:nvSpPr>
      <xdr:spPr>
        <a:xfrm>
          <a:off x="13444904" y="7314712"/>
          <a:ext cx="3553558" cy="5373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Fiddler will build </a:t>
          </a:r>
          <a:r>
            <a:rPr lang="en-GB" sz="1100" baseline="0">
              <a:solidFill>
                <a:srgbClr val="FF0000"/>
              </a:solidFill>
            </a:rPr>
            <a:t> 'ThGreat Shrine' as a </a:t>
          </a:r>
          <a:r>
            <a:rPr lang="en-GB" sz="1100">
              <a:solidFill>
                <a:srgbClr val="FF0000"/>
              </a:solidFill>
            </a:rPr>
            <a:t>Traveller Stop.  </a:t>
          </a:r>
        </a:p>
      </xdr:txBody>
    </xdr:sp>
    <xdr:clientData/>
  </xdr:twoCellAnchor>
  <xdr:twoCellAnchor>
    <xdr:from>
      <xdr:col>27</xdr:col>
      <xdr:colOff>244231</xdr:colOff>
      <xdr:row>19</xdr:row>
      <xdr:rowOff>97692</xdr:rowOff>
    </xdr:from>
    <xdr:to>
      <xdr:col>32</xdr:col>
      <xdr:colOff>293077</xdr:colOff>
      <xdr:row>33</xdr:row>
      <xdr:rowOff>36635</xdr:rowOff>
    </xdr:to>
    <xdr:sp macro="" textlink="">
      <xdr:nvSpPr>
        <xdr:cNvPr id="8" name="TextBox 7"/>
        <xdr:cNvSpPr txBox="1"/>
      </xdr:nvSpPr>
      <xdr:spPr>
        <a:xfrm>
          <a:off x="20710769" y="3810000"/>
          <a:ext cx="3101731" cy="26743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Plans for Outpost</a:t>
          </a:r>
        </a:p>
        <a:p>
          <a:endParaRPr lang="en-GB" sz="1100"/>
        </a:p>
        <a:p>
          <a:r>
            <a:rPr lang="en-GB" sz="1100"/>
            <a:t>Get a tavern in the village.</a:t>
          </a:r>
        </a:p>
        <a:p>
          <a:endParaRPr lang="en-GB" sz="1100"/>
        </a:p>
        <a:p>
          <a:r>
            <a:rPr lang="en-GB" sz="1100"/>
            <a:t>Rothyard - as</a:t>
          </a:r>
          <a:r>
            <a:rPr lang="en-GB" sz="1100" baseline="0"/>
            <a:t> Rother to develop</a:t>
          </a:r>
        </a:p>
        <a:p>
          <a:endParaRPr lang="en-GB" sz="1100" baseline="0"/>
        </a:p>
        <a:p>
          <a:r>
            <a:rPr lang="en-GB" sz="1100" baseline="0"/>
            <a:t>West farm -  Develop slowly</a:t>
          </a:r>
        </a:p>
        <a:p>
          <a:r>
            <a:rPr lang="en-GB" sz="1100" baseline="0"/>
            <a:t>---  Erastil Shrine first (from Fiddler)</a:t>
          </a:r>
        </a:p>
        <a:p>
          <a:r>
            <a:rPr lang="en-GB" sz="1100" baseline="0"/>
            <a:t> - Mill if I have ythe money.</a:t>
          </a:r>
        </a:p>
        <a:p>
          <a:r>
            <a:rPr lang="en-GB" sz="1100" baseline="0"/>
            <a:t>- great farm</a:t>
          </a:r>
        </a:p>
        <a:p>
          <a:endParaRPr lang="en-GB" sz="1100" baseline="0"/>
        </a:p>
        <a:p>
          <a:r>
            <a:rPr lang="en-GB" sz="1100" baseline="0"/>
            <a:t>Extra development (farm? Ranch?)</a:t>
          </a:r>
        </a:p>
        <a:p>
          <a:endParaRPr lang="en-GB" sz="1100" baseline="0"/>
        </a:p>
        <a:p>
          <a:r>
            <a:rPr lang="en-GB" sz="1100" baseline="0"/>
            <a:t>Palisade, when there is enough econ, loy stab</a:t>
          </a:r>
          <a:endParaRPr lang="en-GB" sz="1100"/>
        </a:p>
      </xdr:txBody>
    </xdr:sp>
    <xdr:clientData/>
  </xdr:twoCellAnchor>
  <xdr:twoCellAnchor>
    <xdr:from>
      <xdr:col>19</xdr:col>
      <xdr:colOff>566108</xdr:colOff>
      <xdr:row>24</xdr:row>
      <xdr:rowOff>134787</xdr:rowOff>
    </xdr:from>
    <xdr:to>
      <xdr:col>27</xdr:col>
      <xdr:colOff>440306</xdr:colOff>
      <xdr:row>26</xdr:row>
      <xdr:rowOff>44929</xdr:rowOff>
    </xdr:to>
    <xdr:cxnSp macro="">
      <xdr:nvCxnSpPr>
        <xdr:cNvPr id="10" name="Straight Arrow Connector 9"/>
        <xdr:cNvCxnSpPr/>
      </xdr:nvCxnSpPr>
      <xdr:spPr>
        <a:xfrm>
          <a:off x="15833066" y="4744528"/>
          <a:ext cx="5094976" cy="2875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25</xdr:row>
      <xdr:rowOff>171450</xdr:rowOff>
    </xdr:from>
    <xdr:to>
      <xdr:col>19</xdr:col>
      <xdr:colOff>142875</xdr:colOff>
      <xdr:row>35</xdr:row>
      <xdr:rowOff>19050</xdr:rowOff>
    </xdr:to>
    <xdr:sp macro="" textlink="">
      <xdr:nvSpPr>
        <xdr:cNvPr id="2" name="TextBox 1"/>
        <xdr:cNvSpPr txBox="1"/>
      </xdr:nvSpPr>
      <xdr:spPr>
        <a:xfrm>
          <a:off x="8001000" y="4991100"/>
          <a:ext cx="3857625" cy="179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rgbClr val="FF0000"/>
              </a:solidFill>
            </a:rPr>
            <a:t>DM Note</a:t>
          </a:r>
        </a:p>
        <a:p>
          <a:endParaRPr lang="en-GB" sz="1600" b="1">
            <a:solidFill>
              <a:srgbClr val="FF0000"/>
            </a:solidFill>
          </a:endParaRPr>
        </a:p>
        <a:p>
          <a:r>
            <a:rPr lang="en-GB" sz="1600" b="1">
              <a:solidFill>
                <a:srgbClr val="FF0000"/>
              </a:solidFill>
            </a:rPr>
            <a:t>All</a:t>
          </a:r>
          <a:r>
            <a:rPr lang="en-GB" sz="1600" b="1" baseline="0">
              <a:solidFill>
                <a:srgbClr val="FF0000"/>
              </a:solidFill>
            </a:rPr>
            <a:t> looks to be good and in-balance to me.</a:t>
          </a:r>
          <a:endParaRPr lang="en-GB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19050</xdr:colOff>
      <xdr:row>16</xdr:row>
      <xdr:rowOff>38100</xdr:rowOff>
    </xdr:from>
    <xdr:to>
      <xdr:col>22</xdr:col>
      <xdr:colOff>304800</xdr:colOff>
      <xdr:row>20</xdr:row>
      <xdr:rowOff>28574</xdr:rowOff>
    </xdr:to>
    <xdr:sp macro="" textlink="">
      <xdr:nvSpPr>
        <xdr:cNvPr id="3" name="TextBox 2"/>
        <xdr:cNvSpPr txBox="1"/>
      </xdr:nvSpPr>
      <xdr:spPr>
        <a:xfrm>
          <a:off x="10515600" y="3114675"/>
          <a:ext cx="3333750" cy="7619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businesses in the town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Maybe a school next to help maintain</a:t>
          </a:r>
          <a:r>
            <a:rPr lang="en-GB" sz="1100" baseline="0">
              <a:solidFill>
                <a:srgbClr val="FF0000"/>
              </a:solidFill>
            </a:rPr>
            <a:t> the balance?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19049</xdr:colOff>
      <xdr:row>16</xdr:row>
      <xdr:rowOff>76199</xdr:rowOff>
    </xdr:from>
    <xdr:to>
      <xdr:col>13</xdr:col>
      <xdr:colOff>333374</xdr:colOff>
      <xdr:row>20</xdr:row>
      <xdr:rowOff>38100</xdr:rowOff>
    </xdr:to>
    <xdr:sp macro="" textlink="">
      <xdr:nvSpPr>
        <xdr:cNvPr id="4" name="TextBox 3"/>
        <xdr:cNvSpPr txBox="1"/>
      </xdr:nvSpPr>
      <xdr:spPr>
        <a:xfrm>
          <a:off x="3581399" y="3152774"/>
          <a:ext cx="3971925" cy="7334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the infrastrucre and surroundings hexes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Claim Hex 33 - and build a 'green' logging camp.  That should finish expansion plans for the time being.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25</xdr:row>
      <xdr:rowOff>161926</xdr:rowOff>
    </xdr:from>
    <xdr:to>
      <xdr:col>19</xdr:col>
      <xdr:colOff>523875</xdr:colOff>
      <xdr:row>34</xdr:row>
      <xdr:rowOff>133350</xdr:rowOff>
    </xdr:to>
    <xdr:sp macro="" textlink="">
      <xdr:nvSpPr>
        <xdr:cNvPr id="2" name="TextBox 1"/>
        <xdr:cNvSpPr txBox="1"/>
      </xdr:nvSpPr>
      <xdr:spPr>
        <a:xfrm>
          <a:off x="6943725" y="4943476"/>
          <a:ext cx="6648450" cy="17144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4445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5">
                  <a:lumMod val="50000"/>
                </a:schemeClr>
              </a:solidFill>
            </a:rPr>
            <a:t>This is a rough approximation of Varnhold before the  'disappearance'.  Items in grey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(The horses in the Serai and the Gem Cutter) have been completely destroyed.  Other items have been damaged and need investment.</a:t>
          </a:r>
        </a:p>
        <a:p>
          <a:endParaRPr lang="en-GB" sz="1100" baseline="0">
            <a:solidFill>
              <a:schemeClr val="accent5">
                <a:lumMod val="50000"/>
              </a:schemeClr>
            </a:solidFill>
          </a:endParaRP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The main economic activities revolve around hunter/trappers for skins and furs (represented by the Tannery) and the farmer/small holders who produce grain as a cash crop (Represented by the Grange and the Brewery).  </a:t>
          </a:r>
          <a:r>
            <a:rPr lang="en-GB" sz="1100">
              <a:solidFill>
                <a:schemeClr val="accent5">
                  <a:lumMod val="50000"/>
                </a:schemeClr>
              </a:solidFill>
            </a:rPr>
            <a:t>The smallholdings (hog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keeper, farms etc) as well as the w</a:t>
          </a:r>
          <a:r>
            <a:rPr lang="en-GB" sz="1100">
              <a:solidFill>
                <a:schemeClr val="accent5">
                  <a:lumMod val="50000"/>
                </a:schemeClr>
              </a:solidFill>
            </a:rPr>
            <a:t>eaver,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tailor and potter - are local services run by commoners with no invididual economic value in this town wide analysis.</a:t>
          </a: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 </a:t>
          </a: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The economy is unbalanced which , along with the Centaur troubles, stopped the town from growing properly.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23</xdr:row>
      <xdr:rowOff>123825</xdr:rowOff>
    </xdr:from>
    <xdr:to>
      <xdr:col>15</xdr:col>
      <xdr:colOff>47625</xdr:colOff>
      <xdr:row>26</xdr:row>
      <xdr:rowOff>66675</xdr:rowOff>
    </xdr:to>
    <xdr:sp macro="" textlink="">
      <xdr:nvSpPr>
        <xdr:cNvPr id="2" name="TextBox 1"/>
        <xdr:cNvSpPr txBox="1"/>
      </xdr:nvSpPr>
      <xdr:spPr>
        <a:xfrm>
          <a:off x="6048375" y="4752975"/>
          <a:ext cx="40576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>
              <a:solidFill>
                <a:srgbClr val="FF0000"/>
              </a:solidFill>
            </a:rPr>
            <a:t>Pipre's swamp witch hex?</a:t>
          </a:r>
        </a:p>
      </xdr:txBody>
    </xdr:sp>
    <xdr:clientData/>
  </xdr:twoCellAnchor>
  <xdr:twoCellAnchor>
    <xdr:from>
      <xdr:col>19</xdr:col>
      <xdr:colOff>504824</xdr:colOff>
      <xdr:row>13</xdr:row>
      <xdr:rowOff>123824</xdr:rowOff>
    </xdr:from>
    <xdr:to>
      <xdr:col>26</xdr:col>
      <xdr:colOff>28575</xdr:colOff>
      <xdr:row>26</xdr:row>
      <xdr:rowOff>85724</xdr:rowOff>
    </xdr:to>
    <xdr:sp macro="" textlink="">
      <xdr:nvSpPr>
        <xdr:cNvPr id="3" name="TextBox 2"/>
        <xdr:cNvSpPr txBox="1"/>
      </xdr:nvSpPr>
      <xdr:spPr>
        <a:xfrm>
          <a:off x="13296899" y="2819399"/>
          <a:ext cx="3790951" cy="2466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watch tower and</a:t>
          </a:r>
          <a:r>
            <a:rPr lang="en-GB" sz="1100" baseline="0"/>
            <a:t> naval Patrol = 2 def .  So 2 'Hamlets'  - Swamp Witch Hut and Fishing hamlet.</a:t>
          </a:r>
        </a:p>
        <a:p>
          <a:endParaRPr lang="en-GB" sz="1100" baseline="0"/>
        </a:p>
        <a:p>
          <a:r>
            <a:rPr lang="en-GB" sz="1100" baseline="0"/>
            <a:t>Add +1 to stab and Loy and you can add a second Naval patrol.</a:t>
          </a:r>
        </a:p>
        <a:p>
          <a:endParaRPr lang="en-GB" sz="1100" baseline="0"/>
        </a:p>
        <a:p>
          <a:r>
            <a:rPr lang="en-GB" sz="1100" baseline="0"/>
            <a:t>There are two development slots left in the fishery.  It might be nice to move the Naval jetty / Patrol to the fishing Hamlet and have one slot left in each.  perhaps a Craft Workshop as a Fish prep area to fill the Fishing hamlet .</a:t>
          </a:r>
        </a:p>
        <a:p>
          <a:endParaRPr lang="en-GB" sz="1100" baseline="0"/>
        </a:p>
        <a:p>
          <a:r>
            <a:rPr lang="en-GB" sz="1100" baseline="0"/>
            <a:t>Then a school (library, etc) in the main village would allow the addition of annother patrol.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419100</xdr:colOff>
      <xdr:row>1</xdr:row>
      <xdr:rowOff>114299</xdr:rowOff>
    </xdr:from>
    <xdr:to>
      <xdr:col>26</xdr:col>
      <xdr:colOff>400050</xdr:colOff>
      <xdr:row>55</xdr:row>
      <xdr:rowOff>142875</xdr:rowOff>
    </xdr:to>
    <xdr:sp macro="" textlink="">
      <xdr:nvSpPr>
        <xdr:cNvPr id="2" name="TextBox 1"/>
        <xdr:cNvSpPr txBox="1"/>
      </xdr:nvSpPr>
      <xdr:spPr>
        <a:xfrm>
          <a:off x="10963275" y="304799"/>
          <a:ext cx="6686550" cy="84486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76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Le Maistre - Family</a:t>
          </a:r>
          <a:r>
            <a:rPr lang="en-GB" sz="1100" baseline="0"/>
            <a:t> Planning.</a:t>
          </a:r>
        </a:p>
        <a:p>
          <a:endParaRPr lang="en-GB" sz="1100" baseline="0"/>
        </a:p>
        <a:p>
          <a:r>
            <a:rPr lang="en-GB" sz="1100" b="1" baseline="0"/>
            <a:t>Henry's Personal Plans</a:t>
          </a:r>
        </a:p>
        <a:p>
          <a:endParaRPr lang="en-GB" sz="1100" baseline="0"/>
        </a:p>
        <a:p>
          <a:r>
            <a:rPr lang="en-GB" sz="1100" baseline="0"/>
            <a:t>Henry's long term aim is to become a baron  (Baron Gates) -  with holdings based in Midmarch and Restov.  Using funds generated in Midmarch and restov.</a:t>
          </a:r>
        </a:p>
        <a:p>
          <a:endParaRPr lang="en-GB" sz="1100" baseline="0"/>
        </a:p>
        <a:p>
          <a:r>
            <a:rPr lang="en-GB" sz="1100" b="1" u="sng" baseline="0">
              <a:solidFill>
                <a:srgbClr val="FF0000"/>
              </a:solidFill>
            </a:rPr>
            <a:t>Completed so far</a:t>
          </a:r>
        </a:p>
        <a:p>
          <a:endParaRPr lang="en-GB" sz="1100" baseline="0"/>
        </a:p>
        <a:p>
          <a:r>
            <a:rPr lang="en-GB" sz="1100" strike="sng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Short Term - Establish himself as a Lord with a merchant business linking Tusk and Restov</a:t>
          </a:r>
        </a:p>
        <a:p>
          <a:r>
            <a:rPr lang="en-GB" sz="1100"/>
            <a:t> - </a:t>
          </a:r>
          <a:r>
            <a:rPr lang="en-GB" sz="1100" strike="sngStrike" baseline="0"/>
            <a:t>Build Henryhall into a small town  - change name to Newgate    </a:t>
          </a:r>
          <a:r>
            <a:rPr lang="en-GB" sz="1100"/>
            <a:t>DONE</a:t>
          </a:r>
        </a:p>
        <a:p>
          <a:r>
            <a:rPr lang="en-GB" sz="1100" baseline="0"/>
            <a:t>     -  </a:t>
          </a:r>
          <a:r>
            <a:rPr lang="en-GB" sz="1100" strike="sngStrike" baseline="0"/>
            <a:t>M</a:t>
          </a:r>
          <a:r>
            <a:rPr lang="en-GB" sz="1100" strike="sngStrike"/>
            <a:t>anor</a:t>
          </a:r>
          <a:r>
            <a:rPr lang="en-GB" sz="1100" strike="sngStrike" baseline="0"/>
            <a:t> &gt;  keep    </a:t>
          </a:r>
          <a:r>
            <a:rPr lang="en-GB" sz="1100" baseline="0"/>
            <a:t>DONE</a:t>
          </a:r>
          <a:endParaRPr lang="en-GB" sz="1100"/>
        </a:p>
        <a:p>
          <a:r>
            <a:rPr lang="en-GB" sz="1100"/>
            <a:t> -</a:t>
          </a:r>
          <a:r>
            <a:rPr lang="en-GB" sz="1100" strike="sngStrike" baseline="0"/>
            <a:t> Establish trade route between Tusk and Restov   </a:t>
          </a:r>
          <a:r>
            <a:rPr lang="en-GB" sz="1100" baseline="0"/>
            <a:t>DONE</a:t>
          </a:r>
          <a:endParaRPr lang="en-GB" sz="1100"/>
        </a:p>
        <a:p>
          <a:r>
            <a:rPr lang="en-GB" sz="1100" baseline="0"/>
            <a:t> - </a:t>
          </a:r>
          <a:r>
            <a:rPr lang="en-GB" sz="1100" strike="sng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Develop Tusk Estate into Fortified manor.   DONE</a:t>
          </a:r>
        </a:p>
        <a:p>
          <a:r>
            <a:rPr lang="en-GB" sz="1100" strike="noStrike" baseline="0"/>
            <a:t>C</a:t>
          </a:r>
          <a:r>
            <a:rPr lang="en-GB" sz="1100" strike="sngStrike" baseline="0"/>
            <a:t>laim a hex  between Ringbridge and Varn  -  Establish a fortified Village / Town (eastgate)</a:t>
          </a:r>
        </a:p>
        <a:p>
          <a:r>
            <a:rPr lang="en-GB" sz="1100" strike="sngStrike" baseline="0"/>
            <a:t>Push into West Midmarch - with an </a:t>
          </a:r>
          <a:r>
            <a:rPr lang="en-GB" sz="1100" strike="sng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outpost in  Blue D  for a new Village / Town </a:t>
          </a:r>
          <a:r>
            <a:rPr lang="en-GB" sz="1100" strike="sngStrike" baseline="0"/>
            <a:t>(Westgate)</a:t>
          </a:r>
        </a:p>
        <a:p>
          <a:r>
            <a:rPr lang="en-GB" sz="1100" strike="sng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no one else wnats it  - the Forgotten Keep   for a village/town (Southgate)? </a:t>
          </a:r>
          <a:r>
            <a:rPr lang="en-GB">
              <a:solidFill>
                <a:schemeClr val="accent6"/>
              </a:solidFill>
            </a:rPr>
            <a:t>Zelona is interested.</a:t>
          </a:r>
        </a:p>
        <a:p>
          <a:endParaRPr lang="en-GB">
            <a:solidFill>
              <a:schemeClr val="accent6"/>
            </a:solidFill>
          </a:endParaRPr>
        </a:p>
        <a:p>
          <a:r>
            <a:rPr lang="en-GB" b="1" u="sng">
              <a:solidFill>
                <a:srgbClr val="C00000"/>
              </a:solidFill>
            </a:rPr>
            <a:t>Next Phase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Restov: - 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Build Restov into a Town Base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(using Restov generated funds)  PART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Tusk: -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Establish a town base in Tusk.</a:t>
          </a:r>
          <a:endParaRPr lang="en-GB" b="0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Newgate :-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Planned as  a small fortified Town.  Probable 2 defended districts.  Eventual aims include a small castle and a ciy wall.   In the interim, keep building the town and invite investment.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b="1">
              <a:solidFill>
                <a:sysClr val="windowText" lastClr="000000"/>
              </a:solidFill>
            </a:rPr>
            <a:t>Eastgate:-  </a:t>
          </a:r>
          <a:r>
            <a:rPr lang="en-GB" b="0">
              <a:solidFill>
                <a:sysClr val="windowText" lastClr="000000"/>
              </a:solidFill>
            </a:rPr>
            <a:t>Develop as a Village  (perhaps a town later)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b="1">
              <a:solidFill>
                <a:sysClr val="windowText" lastClr="000000"/>
              </a:solidFill>
            </a:rPr>
            <a:t>Westgate:-</a:t>
          </a:r>
          <a:r>
            <a:rPr lang="en-GB" b="1" baseline="0">
              <a:solidFill>
                <a:sysClr val="windowText" lastClr="000000"/>
              </a:solidFill>
            </a:rPr>
            <a:t>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 as a Village  (perhaps a town later)</a:t>
          </a:r>
          <a:endParaRPr lang="en-GB">
            <a:effectLst/>
          </a:endParaRPr>
        </a:p>
        <a:p>
          <a:endParaRPr lang="en-GB" b="1">
            <a:solidFill>
              <a:sysClr val="windowText" lastClr="000000"/>
            </a:solidFill>
          </a:endParaRPr>
        </a:p>
        <a:p>
          <a:r>
            <a:rPr lang="en-GB" sz="1100" baseline="0"/>
            <a:t>Establish himself as Baron Gates.  This will need +15 defence.</a:t>
          </a:r>
        </a:p>
        <a:p>
          <a:r>
            <a:rPr lang="en-GB" sz="1100" baseline="0"/>
            <a:t>Possible trade route from West Midmarch to Fort Drelev</a:t>
          </a:r>
        </a:p>
        <a:p>
          <a:endParaRPr lang="en-GB" sz="1100" baseline="0"/>
        </a:p>
        <a:p>
          <a:r>
            <a:rPr lang="en-GB" sz="1100" b="1" baseline="0"/>
            <a:t>Other family plans.</a:t>
          </a:r>
        </a:p>
        <a:p>
          <a:endParaRPr lang="en-GB" sz="1100" baseline="0"/>
        </a:p>
        <a:p>
          <a:r>
            <a:rPr lang="en-GB" sz="1100" baseline="0"/>
            <a:t>Arice and Peter to develop the Brundeston &gt; New Stetven leg of the  trade route and eventually get sufficiently powerful to earn a   Lord-Dominus title.  Using funds from Brundeston and New Stetven.</a:t>
          </a:r>
        </a:p>
        <a:p>
          <a:endParaRPr lang="en-GB" sz="1100" baseline="0"/>
        </a:p>
        <a:p>
          <a:r>
            <a:rPr lang="en-GB" sz="1100" u="sng"/>
            <a:t>Short term </a:t>
          </a:r>
          <a:r>
            <a:rPr lang="en-GB" sz="1100"/>
            <a:t>- </a:t>
          </a:r>
          <a:r>
            <a:rPr lang="en-GB" sz="1100" strike="sngStrike"/>
            <a:t>Build a Serai</a:t>
          </a:r>
          <a:r>
            <a:rPr lang="en-GB" sz="1100" strike="sngStrike" baseline="0"/>
            <a:t> at Sway, </a:t>
          </a:r>
          <a:r>
            <a:rPr lang="en-GB" sz="1100" strike="sngStrike"/>
            <a:t>just inside the Khavovterov holdings,</a:t>
          </a:r>
          <a:r>
            <a:rPr lang="en-GB" sz="1100" strike="sngStrike" baseline="0"/>
            <a:t> </a:t>
          </a:r>
          <a:r>
            <a:rPr lang="en-GB" sz="1100" strike="sngStrike"/>
            <a:t>paying fees and taxes to the  Khavovterov</a:t>
          </a:r>
          <a:r>
            <a:rPr lang="en-GB" sz="1100" strike="sngStrike" baseline="0"/>
            <a:t>.  This establishes the  Restov - Bruneston - New Stetven Trade Route.</a:t>
          </a:r>
        </a:p>
        <a:p>
          <a:r>
            <a:rPr lang="en-GB" sz="1100" strike="sng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  - Phase 1 - Pay 'Fees'  (2bp)(as documented above) Build Serai (2bp) &amp; 2xMule Train (2bp) (Tot =  6bp)  </a:t>
          </a:r>
          <a:r>
            <a:rPr lang="en-GB" b="1">
              <a:solidFill>
                <a:schemeClr val="accent6">
                  <a:lumMod val="75000"/>
                </a:schemeClr>
              </a:solidFill>
            </a:rPr>
            <a:t>Don</a:t>
          </a:r>
          <a:r>
            <a:rPr lang="en-GB">
              <a:solidFill>
                <a:schemeClr val="accent6">
                  <a:lumMod val="75000"/>
                </a:schemeClr>
              </a:solidFill>
            </a:rPr>
            <a:t>e</a:t>
          </a:r>
        </a:p>
        <a:p>
          <a:r>
            <a:rPr lang="en-GB" sz="1100" baseline="0"/>
            <a:t>       </a:t>
          </a:r>
        </a:p>
        <a:p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Ongoing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GB" sz="1100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Arice + Peter get to build a chain of   property as their own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(rather than DELEM)</a:t>
          </a:r>
          <a:endParaRPr lang="en-GB">
            <a:effectLst/>
          </a:endParaRPr>
        </a:p>
        <a:p>
          <a:pPr eaLnBrk="1" fontAlgn="auto" latinLnBrk="0" hangingPunct="1"/>
          <a:r>
            <a:rPr lang="en-GB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Ongoing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Serais work towards one ox train and three mule trains.</a:t>
          </a:r>
          <a:endParaRPr lang="en-GB">
            <a:effectLst/>
          </a:endParaRPr>
        </a:p>
        <a:p>
          <a:endParaRPr lang="en-GB" sz="1100" baseline="0"/>
        </a:p>
        <a:p>
          <a:r>
            <a:rPr lang="en-GB" sz="1100" u="sng" baseline="0"/>
            <a:t>Medium Term  </a:t>
          </a:r>
          <a:r>
            <a:rPr lang="en-GB" sz="1100" baseline="0"/>
            <a:t>- Develop New Stetven into a Town base.</a:t>
          </a:r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Long Term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Open up the  route through the Valley of Fire from Brundeston to Stonewall.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Long Term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 to find private incomes for the cousins as well.</a:t>
          </a:r>
          <a:endParaRPr lang="en-GB">
            <a:effectLst/>
          </a:endParaRPr>
        </a:p>
        <a:p>
          <a:endParaRPr lang="en-GB" sz="1100" baseline="0"/>
        </a:p>
        <a:p>
          <a:endParaRPr lang="en-GB" sz="1100" baseline="0"/>
        </a:p>
        <a:p>
          <a:endParaRPr lang="en-GB" sz="1100" b="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16</xdr:row>
      <xdr:rowOff>57150</xdr:rowOff>
    </xdr:from>
    <xdr:to>
      <xdr:col>12</xdr:col>
      <xdr:colOff>381000</xdr:colOff>
      <xdr:row>25</xdr:row>
      <xdr:rowOff>161925</xdr:rowOff>
    </xdr:to>
    <xdr:sp macro="" textlink="">
      <xdr:nvSpPr>
        <xdr:cNvPr id="2" name="TextBox 1"/>
        <xdr:cNvSpPr txBox="1"/>
      </xdr:nvSpPr>
      <xdr:spPr>
        <a:xfrm>
          <a:off x="6038850" y="3152775"/>
          <a:ext cx="3219450" cy="181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Defence is 'out of range' -   need to build  Econ, Loy and Stab to 12+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Planning for 4716</a:t>
          </a:r>
        </a:p>
        <a:p>
          <a:endParaRPr lang="en-GB" sz="1100">
            <a:solidFill>
              <a:srgbClr val="FF0000"/>
            </a:solidFill>
          </a:endParaRP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Remember to copy econ formula down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400" b="1">
              <a:solidFill>
                <a:srgbClr val="FF0000"/>
              </a:solidFill>
            </a:rPr>
            <a:t>Dang. Needs 2 econ</a:t>
          </a:r>
        </a:p>
      </xdr:txBody>
    </xdr:sp>
    <xdr:clientData/>
  </xdr:twoCellAnchor>
  <xdr:twoCellAnchor>
    <xdr:from>
      <xdr:col>14</xdr:col>
      <xdr:colOff>114300</xdr:colOff>
      <xdr:row>19</xdr:row>
      <xdr:rowOff>104775</xdr:rowOff>
    </xdr:from>
    <xdr:to>
      <xdr:col>22</xdr:col>
      <xdr:colOff>381000</xdr:colOff>
      <xdr:row>24</xdr:row>
      <xdr:rowOff>47625</xdr:rowOff>
    </xdr:to>
    <xdr:sp macro="" textlink="">
      <xdr:nvSpPr>
        <xdr:cNvPr id="3" name="Double Bracket 2"/>
        <xdr:cNvSpPr/>
      </xdr:nvSpPr>
      <xdr:spPr>
        <a:xfrm>
          <a:off x="10210800" y="3390900"/>
          <a:ext cx="5543550" cy="8953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361950</xdr:colOff>
      <xdr:row>18</xdr:row>
      <xdr:rowOff>28575</xdr:rowOff>
    </xdr:from>
    <xdr:to>
      <xdr:col>6</xdr:col>
      <xdr:colOff>247650</xdr:colOff>
      <xdr:row>22</xdr:row>
      <xdr:rowOff>57150</xdr:rowOff>
    </xdr:to>
    <xdr:sp macro="" textlink="">
      <xdr:nvSpPr>
        <xdr:cNvPr id="4" name="Double Bracket 3"/>
        <xdr:cNvSpPr/>
      </xdr:nvSpPr>
      <xdr:spPr>
        <a:xfrm>
          <a:off x="4391025" y="3505200"/>
          <a:ext cx="495300" cy="7905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142875</xdr:colOff>
      <xdr:row>19</xdr:row>
      <xdr:rowOff>171450</xdr:rowOff>
    </xdr:from>
    <xdr:to>
      <xdr:col>7</xdr:col>
      <xdr:colOff>457200</xdr:colOff>
      <xdr:row>20</xdr:row>
      <xdr:rowOff>161925</xdr:rowOff>
    </xdr:to>
    <xdr:cxnSp macro="">
      <xdr:nvCxnSpPr>
        <xdr:cNvPr id="6" name="Straight Arrow Connector 5"/>
        <xdr:cNvCxnSpPr/>
      </xdr:nvCxnSpPr>
      <xdr:spPr>
        <a:xfrm flipH="1">
          <a:off x="4781550" y="3838575"/>
          <a:ext cx="150495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19</xdr:row>
      <xdr:rowOff>171450</xdr:rowOff>
    </xdr:from>
    <xdr:to>
      <xdr:col>14</xdr:col>
      <xdr:colOff>28575</xdr:colOff>
      <xdr:row>19</xdr:row>
      <xdr:rowOff>180975</xdr:rowOff>
    </xdr:to>
    <xdr:cxnSp macro="">
      <xdr:nvCxnSpPr>
        <xdr:cNvPr id="9" name="Straight Connector 8"/>
        <xdr:cNvCxnSpPr/>
      </xdr:nvCxnSpPr>
      <xdr:spPr>
        <a:xfrm>
          <a:off x="7343775" y="3838575"/>
          <a:ext cx="2781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504826</xdr:colOff>
      <xdr:row>30</xdr:row>
      <xdr:rowOff>28576</xdr:rowOff>
    </xdr:from>
    <xdr:to>
      <xdr:col>10</xdr:col>
      <xdr:colOff>66675</xdr:colOff>
      <xdr:row>30</xdr:row>
      <xdr:rowOff>180975</xdr:rowOff>
    </xdr:to>
    <xdr:sp macro="" textlink="">
      <xdr:nvSpPr>
        <xdr:cNvPr id="7" name="Double Bracket 6"/>
        <xdr:cNvSpPr/>
      </xdr:nvSpPr>
      <xdr:spPr>
        <a:xfrm>
          <a:off x="4533901" y="5819776"/>
          <a:ext cx="3190874" cy="15239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457200</xdr:colOff>
      <xdr:row>37</xdr:row>
      <xdr:rowOff>1</xdr:rowOff>
    </xdr:from>
    <xdr:to>
      <xdr:col>10</xdr:col>
      <xdr:colOff>276225</xdr:colOff>
      <xdr:row>38</xdr:row>
      <xdr:rowOff>57150</xdr:rowOff>
    </xdr:to>
    <xdr:sp macro="" textlink="">
      <xdr:nvSpPr>
        <xdr:cNvPr id="8" name="Double Bracket 7"/>
        <xdr:cNvSpPr/>
      </xdr:nvSpPr>
      <xdr:spPr>
        <a:xfrm>
          <a:off x="4486275" y="7143751"/>
          <a:ext cx="3448050" cy="25717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76200</xdr:colOff>
      <xdr:row>20</xdr:row>
      <xdr:rowOff>142875</xdr:rowOff>
    </xdr:from>
    <xdr:to>
      <xdr:col>8</xdr:col>
      <xdr:colOff>152400</xdr:colOff>
      <xdr:row>30</xdr:row>
      <xdr:rowOff>95250</xdr:rowOff>
    </xdr:to>
    <xdr:cxnSp macro="">
      <xdr:nvCxnSpPr>
        <xdr:cNvPr id="10" name="Straight Arrow Connector 9"/>
        <xdr:cNvCxnSpPr/>
      </xdr:nvCxnSpPr>
      <xdr:spPr>
        <a:xfrm flipH="1">
          <a:off x="6515100" y="4000500"/>
          <a:ext cx="76200" cy="1885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20</xdr:row>
      <xdr:rowOff>38100</xdr:rowOff>
    </xdr:from>
    <xdr:to>
      <xdr:col>8</xdr:col>
      <xdr:colOff>361950</xdr:colOff>
      <xdr:row>37</xdr:row>
      <xdr:rowOff>66675</xdr:rowOff>
    </xdr:to>
    <xdr:cxnSp macro="">
      <xdr:nvCxnSpPr>
        <xdr:cNvPr id="12" name="Straight Arrow Connector 11"/>
        <xdr:cNvCxnSpPr/>
      </xdr:nvCxnSpPr>
      <xdr:spPr>
        <a:xfrm flipH="1">
          <a:off x="6762750" y="3895725"/>
          <a:ext cx="38100" cy="3314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190500</xdr:colOff>
      <xdr:row>25</xdr:row>
      <xdr:rowOff>19050</xdr:rowOff>
    </xdr:from>
    <xdr:to>
      <xdr:col>22</xdr:col>
      <xdr:colOff>552450</xdr:colOff>
      <xdr:row>35</xdr:row>
      <xdr:rowOff>9525</xdr:rowOff>
    </xdr:to>
    <xdr:sp macro="" textlink="">
      <xdr:nvSpPr>
        <xdr:cNvPr id="5" name="TextBox 4"/>
        <xdr:cNvSpPr txBox="1"/>
      </xdr:nvSpPr>
      <xdr:spPr>
        <a:xfrm>
          <a:off x="11496675" y="4829175"/>
          <a:ext cx="4429125" cy="194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Newgate.</a:t>
          </a:r>
        </a:p>
        <a:p>
          <a:endParaRPr lang="en-GB" sz="1100"/>
        </a:p>
        <a:p>
          <a:r>
            <a:rPr lang="en-GB" sz="1100"/>
            <a:t>Stable (Cost 2, +2 econ)  Assign</a:t>
          </a:r>
          <a:r>
            <a:rPr lang="en-GB" sz="1100" baseline="0"/>
            <a:t> to Henry.</a:t>
          </a:r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!</a:t>
          </a:r>
          <a:endParaRPr lang="en-GB" sz="1100"/>
        </a:p>
      </xdr:txBody>
    </xdr:sp>
    <xdr:clientData/>
  </xdr:twoCellAnchor>
  <xdr:twoCellAnchor>
    <xdr:from>
      <xdr:col>10</xdr:col>
      <xdr:colOff>47625</xdr:colOff>
      <xdr:row>24</xdr:row>
      <xdr:rowOff>85725</xdr:rowOff>
    </xdr:from>
    <xdr:to>
      <xdr:col>16</xdr:col>
      <xdr:colOff>542925</xdr:colOff>
      <xdr:row>26</xdr:row>
      <xdr:rowOff>152400</xdr:rowOff>
    </xdr:to>
    <xdr:cxnSp macro="">
      <xdr:nvCxnSpPr>
        <xdr:cNvPr id="14" name="Straight Arrow Connector 13"/>
        <xdr:cNvCxnSpPr/>
      </xdr:nvCxnSpPr>
      <xdr:spPr>
        <a:xfrm>
          <a:off x="7705725" y="4705350"/>
          <a:ext cx="4143375" cy="457200"/>
        </a:xfrm>
        <a:prstGeom prst="straightConnector1">
          <a:avLst/>
        </a:prstGeom>
        <a:ln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708837</xdr:colOff>
      <xdr:row>31</xdr:row>
      <xdr:rowOff>177209</xdr:rowOff>
    </xdr:from>
    <xdr:to>
      <xdr:col>13</xdr:col>
      <xdr:colOff>287965</xdr:colOff>
      <xdr:row>42</xdr:row>
      <xdr:rowOff>110755</xdr:rowOff>
    </xdr:to>
    <xdr:sp macro="" textlink="">
      <xdr:nvSpPr>
        <xdr:cNvPr id="2" name="TextBox 1"/>
        <xdr:cNvSpPr txBox="1"/>
      </xdr:nvSpPr>
      <xdr:spPr>
        <a:xfrm>
          <a:off x="7752907" y="6113721"/>
          <a:ext cx="3632791" cy="204898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nicely in  balance.</a:t>
          </a:r>
        </a:p>
        <a:p>
          <a:endParaRPr lang="en-GB" sz="1100"/>
        </a:p>
        <a:p>
          <a:r>
            <a:rPr lang="en-GB" sz="1100"/>
            <a:t>Rember to add Silverton into the development thread, and to spend Pipre's BP to</a:t>
          </a:r>
          <a:r>
            <a:rPr lang="en-GB" sz="1100" baseline="0"/>
            <a:t> defend mummy's place.</a:t>
          </a:r>
        </a:p>
        <a:p>
          <a:endParaRPr lang="en-GB" sz="1100" baseline="0"/>
        </a:p>
        <a:p>
          <a:r>
            <a:rPr lang="en-GB" sz="1100" baseline="0"/>
            <a:t>Note:  They got a 'bonus' defence point when I changed the stats for a keep :)</a:t>
          </a:r>
          <a:endParaRPr lang="en-GB" sz="1100"/>
        </a:p>
      </xdr:txBody>
    </xdr:sp>
    <xdr:clientData/>
  </xdr:twoCellAnchor>
  <xdr:twoCellAnchor>
    <xdr:from>
      <xdr:col>11</xdr:col>
      <xdr:colOff>66452</xdr:colOff>
      <xdr:row>65</xdr:row>
      <xdr:rowOff>22152</xdr:rowOff>
    </xdr:from>
    <xdr:to>
      <xdr:col>15</xdr:col>
      <xdr:colOff>177208</xdr:colOff>
      <xdr:row>71</xdr:row>
      <xdr:rowOff>77529</xdr:rowOff>
    </xdr:to>
    <xdr:sp macro="" textlink="">
      <xdr:nvSpPr>
        <xdr:cNvPr id="3" name="TextBox 2"/>
        <xdr:cNvSpPr txBox="1"/>
      </xdr:nvSpPr>
      <xdr:spPr>
        <a:xfrm>
          <a:off x="9945871" y="12659390"/>
          <a:ext cx="2547384" cy="11850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Garrison needs to change to 1 Stab.  give 1</a:t>
          </a:r>
          <a:r>
            <a:rPr lang="en-GB" sz="1100" baseline="0">
              <a:solidFill>
                <a:srgbClr val="FF0000"/>
              </a:solidFill>
            </a:rPr>
            <a:t> BP as a Consolation payment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941424</xdr:colOff>
      <xdr:row>62</xdr:row>
      <xdr:rowOff>121831</xdr:rowOff>
    </xdr:from>
    <xdr:to>
      <xdr:col>13</xdr:col>
      <xdr:colOff>420872</xdr:colOff>
      <xdr:row>69</xdr:row>
      <xdr:rowOff>66453</xdr:rowOff>
    </xdr:to>
    <xdr:cxnSp macro="">
      <xdr:nvCxnSpPr>
        <xdr:cNvPr id="5" name="Straight Arrow Connector 4"/>
        <xdr:cNvCxnSpPr/>
      </xdr:nvCxnSpPr>
      <xdr:spPr>
        <a:xfrm flipH="1" flipV="1">
          <a:off x="7985494" y="12194215"/>
          <a:ext cx="3533111" cy="12626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226786</xdr:colOff>
      <xdr:row>18</xdr:row>
      <xdr:rowOff>158750</xdr:rowOff>
    </xdr:from>
    <xdr:to>
      <xdr:col>12</xdr:col>
      <xdr:colOff>260804</xdr:colOff>
      <xdr:row>25</xdr:row>
      <xdr:rowOff>0</xdr:rowOff>
    </xdr:to>
    <xdr:sp macro="" textlink="">
      <xdr:nvSpPr>
        <xdr:cNvPr id="3" name="TextBox 2"/>
        <xdr:cNvSpPr txBox="1"/>
      </xdr:nvSpPr>
      <xdr:spPr>
        <a:xfrm>
          <a:off x="5578929" y="3673929"/>
          <a:ext cx="3946071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looks good to me.</a:t>
          </a:r>
        </a:p>
        <a:p>
          <a:endParaRPr lang="en-GB" sz="1100"/>
        </a:p>
        <a:p>
          <a:r>
            <a:rPr lang="en-GB" sz="1100"/>
            <a:t>Press ahead with building Cyrus/Val defence to 10 - and a Lordship.</a:t>
          </a:r>
        </a:p>
        <a:p>
          <a:endParaRPr lang="en-GB" sz="1100"/>
        </a:p>
        <a:p>
          <a:r>
            <a:rPr lang="en-GB" sz="1100"/>
            <a:t>Fort at Bastion, Upgrade farm?</a:t>
          </a:r>
          <a:r>
            <a:rPr lang="en-GB" sz="1100" baseline="0"/>
            <a:t>  Need to balance Loy, Stab</a:t>
          </a:r>
          <a:endParaRPr lang="en-GB" sz="1100"/>
        </a:p>
      </xdr:txBody>
    </xdr:sp>
    <xdr:clientData/>
  </xdr:twoCellAnchor>
  <xdr:twoCellAnchor>
    <xdr:from>
      <xdr:col>10</xdr:col>
      <xdr:colOff>419553</xdr:colOff>
      <xdr:row>6</xdr:row>
      <xdr:rowOff>56697</xdr:rowOff>
    </xdr:from>
    <xdr:to>
      <xdr:col>15</xdr:col>
      <xdr:colOff>476250</xdr:colOff>
      <xdr:row>20</xdr:row>
      <xdr:rowOff>136072</xdr:rowOff>
    </xdr:to>
    <xdr:cxnSp macro="">
      <xdr:nvCxnSpPr>
        <xdr:cNvPr id="5" name="Straight Arrow Connector 4"/>
        <xdr:cNvCxnSpPr/>
      </xdr:nvCxnSpPr>
      <xdr:spPr>
        <a:xfrm flipV="1">
          <a:off x="8459107" y="1213304"/>
          <a:ext cx="3118304" cy="2823482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642135</xdr:colOff>
      <xdr:row>28</xdr:row>
      <xdr:rowOff>32107</xdr:rowOff>
    </xdr:from>
    <xdr:to>
      <xdr:col>17</xdr:col>
      <xdr:colOff>995309</xdr:colOff>
      <xdr:row>44</xdr:row>
      <xdr:rowOff>74915</xdr:rowOff>
    </xdr:to>
    <xdr:sp macro="" textlink="">
      <xdr:nvSpPr>
        <xdr:cNvPr id="3" name="TextBox 2"/>
        <xdr:cNvSpPr txBox="1"/>
      </xdr:nvSpPr>
      <xdr:spPr>
        <a:xfrm>
          <a:off x="6100281" y="5704298"/>
          <a:ext cx="6667500" cy="31892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Oleg</a:t>
          </a:r>
          <a:r>
            <a:rPr lang="en-GB" sz="1100" baseline="0"/>
            <a:t> and Svetlana's plans</a:t>
          </a:r>
        </a:p>
        <a:p>
          <a:endParaRPr lang="en-GB" sz="1100" baseline="0"/>
        </a:p>
        <a:p>
          <a:r>
            <a:rPr lang="en-GB" sz="1100" b="1" baseline="0"/>
            <a:t>All spent up for  4715</a:t>
          </a:r>
        </a:p>
        <a:p>
          <a:endParaRPr lang="en-GB" sz="1100" b="1" baseline="0"/>
        </a:p>
        <a:p>
          <a:endParaRPr lang="en-GB" sz="1100" b="0" baseline="0"/>
        </a:p>
        <a:p>
          <a:r>
            <a:rPr lang="en-GB" sz="1100" b="0" baseline="0"/>
            <a:t>IF WSM come back for more development, ask them to move the Serai to a Hamlet and build that up.</a:t>
          </a:r>
        </a:p>
        <a:p>
          <a:endParaRPr lang="en-GB" sz="1100" b="0" baseline="0"/>
        </a:p>
        <a:p>
          <a:r>
            <a:rPr lang="en-GB" sz="1100" b="0" baseline="0"/>
            <a:t>Merge with Midmarch</a:t>
          </a:r>
        </a:p>
        <a:p>
          <a:r>
            <a:rPr lang="en-GB" sz="1100" b="0" baseline="0"/>
            <a:t>Oleg / Svetlana to develop thier farm hamlet - or build   local market?</a:t>
          </a:r>
          <a:endParaRPr lang="en-GB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16</xdr:row>
      <xdr:rowOff>28575</xdr:rowOff>
    </xdr:from>
    <xdr:to>
      <xdr:col>17</xdr:col>
      <xdr:colOff>342900</xdr:colOff>
      <xdr:row>20</xdr:row>
      <xdr:rowOff>142875</xdr:rowOff>
    </xdr:to>
    <xdr:sp macro="" textlink="">
      <xdr:nvSpPr>
        <xdr:cNvPr id="2" name="TextBox 1"/>
        <xdr:cNvSpPr txBox="1"/>
      </xdr:nvSpPr>
      <xdr:spPr>
        <a:xfrm>
          <a:off x="10791825" y="3305175"/>
          <a:ext cx="20478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Changed the Barrack's stats </a:t>
          </a:r>
          <a:r>
            <a:rPr lang="en-GB" sz="1100" baseline="0">
              <a:solidFill>
                <a:srgbClr val="FF0000"/>
              </a:solidFill>
            </a:rPr>
            <a:t> to new spec ( -1 stab)  and added 1 bp to the treasure as compensation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1228725</xdr:colOff>
      <xdr:row>15</xdr:row>
      <xdr:rowOff>95250</xdr:rowOff>
    </xdr:from>
    <xdr:to>
      <xdr:col>14</xdr:col>
      <xdr:colOff>123825</xdr:colOff>
      <xdr:row>18</xdr:row>
      <xdr:rowOff>85725</xdr:rowOff>
    </xdr:to>
    <xdr:cxnSp macro="">
      <xdr:nvCxnSpPr>
        <xdr:cNvPr id="4" name="Straight Arrow Connector 3"/>
        <xdr:cNvCxnSpPr>
          <a:stCxn id="2" idx="1"/>
        </xdr:cNvCxnSpPr>
      </xdr:nvCxnSpPr>
      <xdr:spPr>
        <a:xfrm flipH="1" flipV="1">
          <a:off x="7419975" y="3181350"/>
          <a:ext cx="3371850" cy="561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66676</xdr:colOff>
      <xdr:row>15</xdr:row>
      <xdr:rowOff>152400</xdr:rowOff>
    </xdr:from>
    <xdr:to>
      <xdr:col>14</xdr:col>
      <xdr:colOff>123825</xdr:colOff>
      <xdr:row>18</xdr:row>
      <xdr:rowOff>85725</xdr:rowOff>
    </xdr:to>
    <xdr:cxnSp macro="">
      <xdr:nvCxnSpPr>
        <xdr:cNvPr id="5" name="Straight Arrow Connector 4"/>
        <xdr:cNvCxnSpPr>
          <a:stCxn id="2" idx="1"/>
        </xdr:cNvCxnSpPr>
      </xdr:nvCxnSpPr>
      <xdr:spPr>
        <a:xfrm flipH="1" flipV="1">
          <a:off x="10125076" y="3238500"/>
          <a:ext cx="666749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76202</xdr:colOff>
      <xdr:row>1</xdr:row>
      <xdr:rowOff>152401</xdr:rowOff>
    </xdr:from>
    <xdr:to>
      <xdr:col>14</xdr:col>
      <xdr:colOff>123825</xdr:colOff>
      <xdr:row>18</xdr:row>
      <xdr:rowOff>85725</xdr:rowOff>
    </xdr:to>
    <xdr:cxnSp macro="">
      <xdr:nvCxnSpPr>
        <xdr:cNvPr id="7" name="Straight Arrow Connector 6"/>
        <xdr:cNvCxnSpPr>
          <a:stCxn id="2" idx="1"/>
        </xdr:cNvCxnSpPr>
      </xdr:nvCxnSpPr>
      <xdr:spPr>
        <a:xfrm flipH="1" flipV="1">
          <a:off x="3133727" y="342901"/>
          <a:ext cx="7658098" cy="34004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738186</xdr:colOff>
      <xdr:row>9</xdr:row>
      <xdr:rowOff>107155</xdr:rowOff>
    </xdr:from>
    <xdr:to>
      <xdr:col>27</xdr:col>
      <xdr:colOff>595312</xdr:colOff>
      <xdr:row>13</xdr:row>
      <xdr:rowOff>107155</xdr:rowOff>
    </xdr:to>
    <xdr:sp macro="" textlink="">
      <xdr:nvSpPr>
        <xdr:cNvPr id="2" name="TextBox 1"/>
        <xdr:cNvSpPr txBox="1"/>
      </xdr:nvSpPr>
      <xdr:spPr>
        <a:xfrm>
          <a:off x="14130336" y="2021680"/>
          <a:ext cx="6238876" cy="781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This hex contains a silvermine  owned and worked by the kobolds of the sootscale tribe.  The tribe have come to</a:t>
          </a:r>
          <a:r>
            <a:rPr lang="en-GB" sz="1100" baseline="0">
              <a:solidFill>
                <a:schemeClr val="accent6">
                  <a:lumMod val="75000"/>
                </a:schemeClr>
              </a:solidFill>
            </a:rPr>
            <a:t> an  agreement with Lord Henry, and are a self-governing Kobold  enclavce / reservation.  Marik acts as the go-between for henry and the Sootscales and   his reward is control of the Silver the Kobolds mine.</a:t>
          </a:r>
          <a:endParaRPr lang="en-GB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19</xdr:col>
      <xdr:colOff>726281</xdr:colOff>
      <xdr:row>16</xdr:row>
      <xdr:rowOff>23813</xdr:rowOff>
    </xdr:from>
    <xdr:to>
      <xdr:col>28</xdr:col>
      <xdr:colOff>0</xdr:colOff>
      <xdr:row>18</xdr:row>
      <xdr:rowOff>130969</xdr:rowOff>
    </xdr:to>
    <xdr:sp macro="" textlink="">
      <xdr:nvSpPr>
        <xdr:cNvPr id="3" name="TextBox 2"/>
        <xdr:cNvSpPr txBox="1"/>
      </xdr:nvSpPr>
      <xdr:spPr>
        <a:xfrm>
          <a:off x="14118431" y="3300413"/>
          <a:ext cx="6265069" cy="48815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Restrictions:  Village  can be developed to Size 6.  However, it cannot be developed into a town,  any secondary developments must be 'Green Sympathetic).  On edge of 'Nature' reserve</a:t>
          </a:r>
        </a:p>
      </xdr:txBody>
    </xdr:sp>
    <xdr:clientData/>
  </xdr:twoCellAnchor>
  <xdr:twoCellAnchor>
    <xdr:from>
      <xdr:col>13</xdr:col>
      <xdr:colOff>243416</xdr:colOff>
      <xdr:row>31</xdr:row>
      <xdr:rowOff>116416</xdr:rowOff>
    </xdr:from>
    <xdr:to>
      <xdr:col>19</xdr:col>
      <xdr:colOff>2053167</xdr:colOff>
      <xdr:row>37</xdr:row>
      <xdr:rowOff>74083</xdr:rowOff>
    </xdr:to>
    <xdr:sp macro="" textlink="">
      <xdr:nvSpPr>
        <xdr:cNvPr id="4" name="TextBox 3"/>
        <xdr:cNvSpPr txBox="1"/>
      </xdr:nvSpPr>
      <xdr:spPr>
        <a:xfrm>
          <a:off x="9472083" y="6297083"/>
          <a:ext cx="5122334" cy="113241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</a:t>
          </a:r>
          <a:r>
            <a:rPr lang="en-GB" sz="1100" baseline="0"/>
            <a:t> Note:  All looks to be  in-balance to me :)</a:t>
          </a:r>
        </a:p>
        <a:p>
          <a:endParaRPr lang="en-GB" sz="1100" baseline="0"/>
        </a:p>
        <a:p>
          <a:r>
            <a:rPr lang="en-GB" sz="1100" baseline="0"/>
            <a:t>Needs to concentrate  on Loy and Stab.</a:t>
          </a:r>
          <a:endParaRPr lang="en-GB" sz="1100"/>
        </a:p>
      </xdr:txBody>
    </xdr:sp>
    <xdr:clientData/>
  </xdr:twoCellAnchor>
  <xdr:twoCellAnchor>
    <xdr:from>
      <xdr:col>21</xdr:col>
      <xdr:colOff>402167</xdr:colOff>
      <xdr:row>30</xdr:row>
      <xdr:rowOff>148166</xdr:rowOff>
    </xdr:from>
    <xdr:to>
      <xdr:col>25</xdr:col>
      <xdr:colOff>31750</xdr:colOff>
      <xdr:row>35</xdr:row>
      <xdr:rowOff>42332</xdr:rowOff>
    </xdr:to>
    <xdr:sp macro="" textlink="">
      <xdr:nvSpPr>
        <xdr:cNvPr id="5" name="TextBox 4"/>
        <xdr:cNvSpPr txBox="1"/>
      </xdr:nvSpPr>
      <xdr:spPr>
        <a:xfrm>
          <a:off x="15864417" y="6148916"/>
          <a:ext cx="2084916" cy="867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After Lutz becomes  Entourage Ally - at next campaign round.</a:t>
          </a:r>
        </a:p>
      </xdr:txBody>
    </xdr:sp>
    <xdr:clientData/>
  </xdr:twoCellAnchor>
  <xdr:twoCellAnchor>
    <xdr:from>
      <xdr:col>19</xdr:col>
      <xdr:colOff>1979083</xdr:colOff>
      <xdr:row>26</xdr:row>
      <xdr:rowOff>127000</xdr:rowOff>
    </xdr:from>
    <xdr:to>
      <xdr:col>23</xdr:col>
      <xdr:colOff>0</xdr:colOff>
      <xdr:row>31</xdr:row>
      <xdr:rowOff>21167</xdr:rowOff>
    </xdr:to>
    <xdr:cxnSp macro="">
      <xdr:nvCxnSpPr>
        <xdr:cNvPr id="7" name="Straight Arrow Connector 6"/>
        <xdr:cNvCxnSpPr/>
      </xdr:nvCxnSpPr>
      <xdr:spPr>
        <a:xfrm flipH="1" flipV="1">
          <a:off x="14710833" y="5334000"/>
          <a:ext cx="1979084" cy="87841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297656</xdr:colOff>
      <xdr:row>33</xdr:row>
      <xdr:rowOff>178593</xdr:rowOff>
    </xdr:from>
    <xdr:to>
      <xdr:col>25</xdr:col>
      <xdr:colOff>357187</xdr:colOff>
      <xdr:row>41</xdr:row>
      <xdr:rowOff>190500</xdr:rowOff>
    </xdr:to>
    <xdr:sp macro="" textlink="">
      <xdr:nvSpPr>
        <xdr:cNvPr id="2" name="TextBox 1"/>
        <xdr:cNvSpPr txBox="1"/>
      </xdr:nvSpPr>
      <xdr:spPr>
        <a:xfrm>
          <a:off x="11811000" y="6834187"/>
          <a:ext cx="5822156" cy="159543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looks to be good and in balance.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Games/King%20Maker%20Revisted/Midmarch%20Finance%20(Busines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EM"/>
      <sheetName val="V&amp;A Shipping"/>
      <sheetName val="WSM"/>
      <sheetName val="Abadar"/>
      <sheetName val="Pharasma"/>
      <sheetName val="Iomedae"/>
      <sheetName val="3 Ladies"/>
      <sheetName val="Roths"/>
    </sheetNames>
    <sheetDataSet>
      <sheetData sheetId="0">
        <row r="14">
          <cell r="B14">
            <v>8.5</v>
          </cell>
        </row>
        <row r="53">
          <cell r="B53">
            <v>9.5</v>
          </cell>
        </row>
      </sheetData>
      <sheetData sheetId="1"/>
      <sheetData sheetId="2"/>
      <sheetData sheetId="3"/>
      <sheetData sheetId="4">
        <row r="5">
          <cell r="O5">
            <v>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C32" sqref="C32"/>
    </sheetView>
  </sheetViews>
  <sheetFormatPr defaultRowHeight="15" x14ac:dyDescent="0.25"/>
  <cols>
    <col min="2" max="2" width="20.42578125" customWidth="1"/>
    <col min="3" max="3" width="15" customWidth="1"/>
    <col min="4" max="6" width="5.5703125" customWidth="1"/>
    <col min="7" max="7" width="2.5703125" customWidth="1"/>
    <col min="8" max="8" width="2.28515625" customWidth="1"/>
    <col min="9" max="9" width="61.28515625" customWidth="1"/>
    <col min="12" max="12" width="17.5703125" customWidth="1"/>
    <col min="13" max="13" width="12.7109375" customWidth="1"/>
  </cols>
  <sheetData>
    <row r="2" spans="2:14" x14ac:dyDescent="0.25">
      <c r="J2" t="s">
        <v>414</v>
      </c>
    </row>
    <row r="4" spans="2:14" x14ac:dyDescent="0.25">
      <c r="D4" t="s">
        <v>168</v>
      </c>
    </row>
    <row r="7" spans="2:14" x14ac:dyDescent="0.25">
      <c r="B7" s="19" t="s">
        <v>173</v>
      </c>
      <c r="C7" s="19" t="s">
        <v>120</v>
      </c>
      <c r="D7" s="19" t="s">
        <v>122</v>
      </c>
      <c r="E7" t="s">
        <v>169</v>
      </c>
      <c r="F7" t="s">
        <v>306</v>
      </c>
      <c r="H7" s="19"/>
      <c r="I7" s="19" t="s">
        <v>130</v>
      </c>
    </row>
    <row r="8" spans="2:14" ht="15.75" thickBot="1" x14ac:dyDescent="0.3">
      <c r="B8" s="86" t="s">
        <v>172</v>
      </c>
      <c r="C8" s="6"/>
      <c r="D8" s="6"/>
      <c r="E8" s="6"/>
      <c r="F8" s="6"/>
      <c r="G8" s="6"/>
      <c r="H8" s="6"/>
      <c r="I8" s="6"/>
      <c r="L8" s="86" t="s">
        <v>462</v>
      </c>
      <c r="M8" s="86"/>
    </row>
    <row r="9" spans="2:14" ht="16.5" thickTop="1" thickBot="1" x14ac:dyDescent="0.3"/>
    <row r="10" spans="2:14" x14ac:dyDescent="0.25">
      <c r="F10">
        <f t="shared" ref="F10:F25" si="0">D10-E10</f>
        <v>0</v>
      </c>
      <c r="L10" s="34" t="s">
        <v>62</v>
      </c>
      <c r="M10" s="16">
        <v>1</v>
      </c>
      <c r="N10" t="s">
        <v>446</v>
      </c>
    </row>
    <row r="11" spans="2:14" x14ac:dyDescent="0.25">
      <c r="B11" t="s">
        <v>125</v>
      </c>
      <c r="C11" t="s">
        <v>127</v>
      </c>
      <c r="D11">
        <v>2.5</v>
      </c>
      <c r="E11">
        <v>0</v>
      </c>
      <c r="F11">
        <f t="shared" si="0"/>
        <v>2.5</v>
      </c>
      <c r="I11" t="s">
        <v>375</v>
      </c>
      <c r="L11" s="35" t="s">
        <v>386</v>
      </c>
      <c r="M11" s="20">
        <v>1</v>
      </c>
    </row>
    <row r="12" spans="2:14" ht="15.75" thickBot="1" x14ac:dyDescent="0.3">
      <c r="B12" t="s">
        <v>170</v>
      </c>
      <c r="C12" t="s">
        <v>75</v>
      </c>
      <c r="D12">
        <v>3</v>
      </c>
      <c r="F12">
        <f t="shared" si="0"/>
        <v>3</v>
      </c>
      <c r="I12" t="s">
        <v>476</v>
      </c>
      <c r="L12" s="36" t="s">
        <v>319</v>
      </c>
      <c r="M12" s="18">
        <v>1</v>
      </c>
    </row>
    <row r="13" spans="2:14" x14ac:dyDescent="0.25">
      <c r="B13" t="s">
        <v>264</v>
      </c>
      <c r="C13" t="s">
        <v>383</v>
      </c>
      <c r="D13">
        <v>0.5</v>
      </c>
      <c r="F13">
        <f t="shared" si="0"/>
        <v>0.5</v>
      </c>
      <c r="I13" t="s">
        <v>476</v>
      </c>
    </row>
    <row r="14" spans="2:14" x14ac:dyDescent="0.25">
      <c r="F14">
        <f t="shared" si="0"/>
        <v>0</v>
      </c>
    </row>
    <row r="15" spans="2:14" x14ac:dyDescent="0.25">
      <c r="F15">
        <f t="shared" si="0"/>
        <v>0</v>
      </c>
    </row>
    <row r="16" spans="2:14" x14ac:dyDescent="0.25">
      <c r="F16">
        <f t="shared" si="0"/>
        <v>0</v>
      </c>
    </row>
    <row r="17" spans="2:10" x14ac:dyDescent="0.25">
      <c r="F17">
        <f t="shared" si="0"/>
        <v>0</v>
      </c>
    </row>
    <row r="18" spans="2:10" x14ac:dyDescent="0.25">
      <c r="B18" s="19"/>
      <c r="C18" s="19"/>
      <c r="D18" s="19"/>
      <c r="E18" s="19"/>
      <c r="F18" s="19">
        <f t="shared" si="0"/>
        <v>0</v>
      </c>
      <c r="G18" s="19"/>
      <c r="H18" s="19"/>
      <c r="I18" s="19"/>
    </row>
    <row r="19" spans="2:10" ht="15.75" thickBot="1" x14ac:dyDescent="0.3">
      <c r="B19" s="86" t="s">
        <v>174</v>
      </c>
      <c r="C19" s="6"/>
      <c r="D19" s="6"/>
      <c r="E19" s="6"/>
      <c r="F19" s="6">
        <f t="shared" si="0"/>
        <v>0</v>
      </c>
      <c r="G19" s="6"/>
      <c r="H19" s="6"/>
      <c r="I19" s="6"/>
    </row>
    <row r="20" spans="2:10" ht="15.75" thickTop="1" x14ac:dyDescent="0.25">
      <c r="B20" t="s">
        <v>129</v>
      </c>
      <c r="C20" t="s">
        <v>63</v>
      </c>
      <c r="D20">
        <v>2.5</v>
      </c>
      <c r="E20">
        <v>2</v>
      </c>
      <c r="F20">
        <f t="shared" si="0"/>
        <v>0.5</v>
      </c>
      <c r="I20" t="s">
        <v>131</v>
      </c>
      <c r="J20">
        <v>4715</v>
      </c>
    </row>
    <row r="21" spans="2:10" x14ac:dyDescent="0.25">
      <c r="F21">
        <f t="shared" si="0"/>
        <v>0</v>
      </c>
    </row>
    <row r="22" spans="2:10" x14ac:dyDescent="0.25">
      <c r="B22" t="s">
        <v>461</v>
      </c>
      <c r="C22" t="s">
        <v>385</v>
      </c>
      <c r="D22">
        <v>2</v>
      </c>
      <c r="F22">
        <f t="shared" si="0"/>
        <v>2</v>
      </c>
      <c r="I22" t="s">
        <v>477</v>
      </c>
    </row>
    <row r="23" spans="2:10" x14ac:dyDescent="0.25">
      <c r="C23" t="s">
        <v>127</v>
      </c>
      <c r="D23">
        <v>0.6</v>
      </c>
      <c r="F23">
        <f t="shared" si="0"/>
        <v>0.6</v>
      </c>
      <c r="I23" t="s">
        <v>478</v>
      </c>
    </row>
    <row r="24" spans="2:10" x14ac:dyDescent="0.25">
      <c r="C24" t="s">
        <v>128</v>
      </c>
      <c r="D24">
        <v>1.5</v>
      </c>
      <c r="F24">
        <f t="shared" si="0"/>
        <v>1.5</v>
      </c>
      <c r="I24" t="s">
        <v>479</v>
      </c>
    </row>
    <row r="25" spans="2:10" x14ac:dyDescent="0.25">
      <c r="B25" t="s">
        <v>593</v>
      </c>
      <c r="C25" t="s">
        <v>287</v>
      </c>
      <c r="D25">
        <v>1.5</v>
      </c>
      <c r="F25">
        <f t="shared" si="0"/>
        <v>1.5</v>
      </c>
      <c r="I25" t="s">
        <v>592</v>
      </c>
    </row>
  </sheetData>
  <conditionalFormatting sqref="F8:F25">
    <cfRule type="cellIs" dxfId="88" priority="1" operator="greaterThan">
      <formula>0</formula>
    </cfRule>
    <cfRule type="cellIs" dxfId="87" priority="2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AB41"/>
  <sheetViews>
    <sheetView topLeftCell="B4" zoomScale="89" zoomScaleNormal="89" workbookViewId="0">
      <selection activeCell="F23" sqref="F23"/>
    </sheetView>
  </sheetViews>
  <sheetFormatPr defaultRowHeight="15" x14ac:dyDescent="0.25"/>
  <cols>
    <col min="3" max="3" width="18.42578125" customWidth="1"/>
    <col min="7" max="7" width="8.42578125" customWidth="1"/>
    <col min="9" max="9" width="21.42578125" customWidth="1"/>
    <col min="18" max="18" width="15.42578125" customWidth="1"/>
    <col min="19" max="19" width="28" customWidth="1"/>
  </cols>
  <sheetData>
    <row r="1" spans="1:28" x14ac:dyDescent="0.25">
      <c r="C1" t="s">
        <v>38</v>
      </c>
      <c r="D1" s="147">
        <f>D40+D2</f>
        <v>1.8</v>
      </c>
      <c r="I1" s="10" t="s">
        <v>46</v>
      </c>
      <c r="J1" s="8">
        <f t="shared" ref="J1:P1" si="0">J5+T5</f>
        <v>8</v>
      </c>
      <c r="K1" s="8">
        <f t="shared" si="0"/>
        <v>9</v>
      </c>
      <c r="L1" s="8">
        <f t="shared" si="0"/>
        <v>8</v>
      </c>
      <c r="M1" s="8">
        <f t="shared" si="0"/>
        <v>2</v>
      </c>
      <c r="N1" s="8">
        <f t="shared" si="0"/>
        <v>0</v>
      </c>
      <c r="O1" s="8">
        <f t="shared" si="0"/>
        <v>0</v>
      </c>
      <c r="P1" s="8">
        <f t="shared" si="0"/>
        <v>3</v>
      </c>
    </row>
    <row r="2" spans="1:28" x14ac:dyDescent="0.25">
      <c r="C2" t="s">
        <v>230</v>
      </c>
      <c r="D2">
        <v>0.2</v>
      </c>
    </row>
    <row r="3" spans="1:28" x14ac:dyDescent="0.25">
      <c r="G3" s="2"/>
      <c r="H3" s="2" t="s">
        <v>68</v>
      </c>
      <c r="I3" s="13" t="s">
        <v>22</v>
      </c>
      <c r="J3" s="2"/>
      <c r="S3" s="14" t="s">
        <v>17</v>
      </c>
    </row>
    <row r="4" spans="1:28" ht="30" x14ac:dyDescent="0.25">
      <c r="B4" t="s">
        <v>0</v>
      </c>
      <c r="C4" t="s">
        <v>4</v>
      </c>
      <c r="D4" t="s">
        <v>5</v>
      </c>
      <c r="F4" s="32" t="s">
        <v>141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115</v>
      </c>
      <c r="S4" s="4" t="s">
        <v>9</v>
      </c>
      <c r="T4" s="5" t="s">
        <v>11</v>
      </c>
      <c r="U4" s="5" t="s">
        <v>12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43</v>
      </c>
      <c r="AA4" s="5" t="s">
        <v>37</v>
      </c>
    </row>
    <row r="5" spans="1:28" x14ac:dyDescent="0.25">
      <c r="F5" s="32"/>
      <c r="J5" s="8">
        <f>SUM(J6:J28)</f>
        <v>0</v>
      </c>
      <c r="K5" s="8">
        <f>SUM(K6:K28)</f>
        <v>5</v>
      </c>
      <c r="L5" s="8">
        <f>SUM(L6:L28)</f>
        <v>5</v>
      </c>
      <c r="M5" s="8">
        <f>SUM(M6:M29)</f>
        <v>0</v>
      </c>
      <c r="N5" s="8">
        <f>SUM(N6:N29)</f>
        <v>0</v>
      </c>
      <c r="O5" s="8">
        <f>SUM(O6:O29)</f>
        <v>0</v>
      </c>
      <c r="P5" s="8">
        <f>SUM(P6:P29)</f>
        <v>3</v>
      </c>
      <c r="Q5" s="8">
        <f>SUM(Q6:Q29)</f>
        <v>0</v>
      </c>
      <c r="T5" s="8">
        <f t="shared" ref="T5:Z5" si="1">SUM(T6:T29)</f>
        <v>8</v>
      </c>
      <c r="U5" s="8">
        <f t="shared" si="1"/>
        <v>4</v>
      </c>
      <c r="V5" s="8">
        <f t="shared" si="1"/>
        <v>3</v>
      </c>
      <c r="W5" s="8">
        <f t="shared" si="1"/>
        <v>2</v>
      </c>
      <c r="X5" s="8">
        <f t="shared" si="1"/>
        <v>0</v>
      </c>
      <c r="Y5" s="8">
        <f t="shared" si="1"/>
        <v>0</v>
      </c>
      <c r="Z5" s="8">
        <f t="shared" si="1"/>
        <v>0</v>
      </c>
      <c r="AA5">
        <f>SUM(AA6:AA26)</f>
        <v>6</v>
      </c>
    </row>
    <row r="6" spans="1:28" x14ac:dyDescent="0.25">
      <c r="A6">
        <f>$D$1/2</f>
        <v>0.9</v>
      </c>
      <c r="B6" t="s">
        <v>1</v>
      </c>
      <c r="C6" t="s">
        <v>163</v>
      </c>
      <c r="D6">
        <v>7</v>
      </c>
      <c r="G6" s="71"/>
      <c r="H6" s="219"/>
    </row>
    <row r="7" spans="1:28" x14ac:dyDescent="0.25">
      <c r="A7">
        <f>$D$1/2</f>
        <v>0.9</v>
      </c>
      <c r="B7" t="s">
        <v>39</v>
      </c>
      <c r="C7" t="s">
        <v>543</v>
      </c>
      <c r="D7">
        <v>7</v>
      </c>
      <c r="H7" s="219"/>
    </row>
    <row r="8" spans="1:28" ht="15.75" thickBot="1" x14ac:dyDescent="0.3">
      <c r="B8" t="s">
        <v>40</v>
      </c>
      <c r="C8" t="s">
        <v>392</v>
      </c>
      <c r="D8">
        <v>7</v>
      </c>
      <c r="G8" t="s">
        <v>197</v>
      </c>
      <c r="H8" s="219"/>
    </row>
    <row r="9" spans="1:28" x14ac:dyDescent="0.25">
      <c r="B9" t="s">
        <v>2</v>
      </c>
      <c r="C9" t="s">
        <v>599</v>
      </c>
      <c r="D9">
        <v>0</v>
      </c>
      <c r="F9" s="88"/>
      <c r="G9" s="21" t="s">
        <v>42</v>
      </c>
      <c r="H9" s="123" t="s">
        <v>146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274" t="s">
        <v>198</v>
      </c>
      <c r="T9" s="132"/>
      <c r="U9" s="132"/>
      <c r="V9" s="132"/>
      <c r="W9" s="132"/>
      <c r="X9" s="132"/>
      <c r="Y9" s="132"/>
      <c r="Z9" s="132"/>
      <c r="AA9" s="56">
        <f t="shared" ref="AA9:AA25" si="2">SUM(W9:Y9)+T9/2</f>
        <v>0</v>
      </c>
      <c r="AB9">
        <f>SUM(AA9:AA15)</f>
        <v>2.5</v>
      </c>
    </row>
    <row r="10" spans="1:28" x14ac:dyDescent="0.25">
      <c r="B10" t="s">
        <v>215</v>
      </c>
      <c r="C10" t="s">
        <v>6</v>
      </c>
      <c r="D10">
        <v>0</v>
      </c>
      <c r="G10" s="23"/>
      <c r="H10" s="26">
        <v>5</v>
      </c>
      <c r="I10" s="197" t="s">
        <v>494</v>
      </c>
      <c r="J10" s="19"/>
      <c r="K10" s="19">
        <v>0</v>
      </c>
      <c r="L10" s="19">
        <v>1</v>
      </c>
      <c r="M10" s="19"/>
      <c r="N10" s="19"/>
      <c r="O10" s="19"/>
      <c r="P10" s="19">
        <v>3</v>
      </c>
      <c r="Q10" s="19"/>
      <c r="S10" s="272" t="s">
        <v>241</v>
      </c>
      <c r="T10" s="272">
        <v>2</v>
      </c>
      <c r="U10" s="272"/>
      <c r="V10" s="272"/>
      <c r="W10" s="272"/>
      <c r="X10" s="272"/>
      <c r="Y10" s="272"/>
      <c r="Z10" s="272"/>
      <c r="AA10" s="57">
        <f t="shared" si="2"/>
        <v>1</v>
      </c>
    </row>
    <row r="11" spans="1:28" x14ac:dyDescent="0.25">
      <c r="B11" s="121" t="s">
        <v>213</v>
      </c>
      <c r="C11" s="121"/>
      <c r="G11" s="23"/>
      <c r="H11" s="26">
        <v>2</v>
      </c>
      <c r="I11" s="33" t="s">
        <v>101</v>
      </c>
      <c r="J11" s="19"/>
      <c r="K11" s="19">
        <v>1</v>
      </c>
      <c r="L11" s="19"/>
      <c r="M11" s="19"/>
      <c r="N11" s="19"/>
      <c r="O11" s="19"/>
      <c r="P11" s="19"/>
      <c r="Q11" s="19"/>
      <c r="S11" s="272" t="s">
        <v>243</v>
      </c>
      <c r="T11" s="272">
        <v>1</v>
      </c>
      <c r="U11" s="272"/>
      <c r="V11" s="272"/>
      <c r="W11" s="272"/>
      <c r="X11" s="272"/>
      <c r="Y11" s="272"/>
      <c r="Z11" s="272"/>
      <c r="AA11" s="57">
        <f t="shared" si="2"/>
        <v>0.5</v>
      </c>
    </row>
    <row r="12" spans="1:28" ht="15.75" thickBot="1" x14ac:dyDescent="0.3">
      <c r="C12" s="6" t="s">
        <v>7</v>
      </c>
      <c r="D12" s="8">
        <f>SUM(D6:D11)</f>
        <v>21</v>
      </c>
      <c r="G12" s="23"/>
      <c r="H12" s="26">
        <v>3</v>
      </c>
      <c r="I12" s="19" t="s">
        <v>158</v>
      </c>
      <c r="J12" s="19"/>
      <c r="K12" s="19">
        <v>1</v>
      </c>
      <c r="L12" s="19">
        <v>2</v>
      </c>
      <c r="M12" s="19"/>
      <c r="N12" s="19"/>
      <c r="O12" s="19"/>
      <c r="P12" s="19"/>
      <c r="Q12" s="19"/>
      <c r="R12" s="19"/>
      <c r="S12" s="272" t="s">
        <v>242</v>
      </c>
      <c r="T12" s="272">
        <v>1</v>
      </c>
      <c r="U12" s="272"/>
      <c r="V12" s="272"/>
      <c r="W12" s="272"/>
      <c r="X12" s="272"/>
      <c r="Y12" s="272"/>
      <c r="Z12" s="272"/>
      <c r="AA12" s="57">
        <f t="shared" si="2"/>
        <v>0.5</v>
      </c>
    </row>
    <row r="13" spans="1:28" ht="15.75" thickTop="1" x14ac:dyDescent="0.25">
      <c r="G13" s="23"/>
      <c r="H13" s="26">
        <v>1</v>
      </c>
      <c r="I13" t="s">
        <v>108</v>
      </c>
      <c r="K13">
        <v>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57">
        <f t="shared" si="2"/>
        <v>0</v>
      </c>
    </row>
    <row r="14" spans="1:28" x14ac:dyDescent="0.25">
      <c r="A14" s="1"/>
      <c r="B14" s="1"/>
      <c r="C14" s="1"/>
      <c r="D14" s="1"/>
      <c r="E14" s="1"/>
      <c r="G14" s="23"/>
      <c r="H14" s="26">
        <v>2</v>
      </c>
      <c r="I14" s="19" t="s">
        <v>112</v>
      </c>
      <c r="J14" s="19"/>
      <c r="K14" s="19">
        <v>2</v>
      </c>
      <c r="L14" s="19">
        <v>2</v>
      </c>
      <c r="M14" s="19"/>
      <c r="N14" s="19"/>
      <c r="O14" s="19"/>
      <c r="P14" s="19"/>
      <c r="Q14" s="19"/>
      <c r="R14" s="271" t="s">
        <v>225</v>
      </c>
      <c r="S14" s="371" t="s">
        <v>450</v>
      </c>
      <c r="T14" s="371">
        <v>1</v>
      </c>
      <c r="U14" s="371">
        <v>1</v>
      </c>
      <c r="V14" s="371">
        <v>1</v>
      </c>
      <c r="W14" s="371"/>
      <c r="X14" s="371"/>
      <c r="Y14" s="371"/>
      <c r="Z14" s="371"/>
      <c r="AA14" s="372">
        <f t="shared" si="2"/>
        <v>0.5</v>
      </c>
    </row>
    <row r="15" spans="1:28" ht="15.75" thickBot="1" x14ac:dyDescent="0.3">
      <c r="G15" s="22"/>
      <c r="H15" s="2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94">
        <f t="shared" si="2"/>
        <v>0</v>
      </c>
    </row>
    <row r="16" spans="1:28" x14ac:dyDescent="0.25">
      <c r="A16" t="s">
        <v>26</v>
      </c>
      <c r="G16" s="89"/>
      <c r="H16" s="96"/>
      <c r="I16" s="35"/>
      <c r="J16" s="19"/>
      <c r="K16" s="19"/>
      <c r="L16" s="19"/>
      <c r="M16" s="19"/>
      <c r="N16" s="19"/>
      <c r="O16" s="19"/>
      <c r="P16" s="19"/>
      <c r="Q16" s="19"/>
      <c r="R16" s="19"/>
      <c r="S16" s="274" t="s">
        <v>199</v>
      </c>
      <c r="T16" s="274"/>
      <c r="U16" s="274"/>
      <c r="V16" s="274"/>
      <c r="W16" s="274"/>
      <c r="X16" s="274"/>
      <c r="Y16" s="274"/>
      <c r="Z16" s="274"/>
      <c r="AA16" s="57">
        <f t="shared" si="2"/>
        <v>0</v>
      </c>
    </row>
    <row r="17" spans="1:27" x14ac:dyDescent="0.25">
      <c r="C17" t="s">
        <v>19</v>
      </c>
      <c r="D17" s="8">
        <f>J5</f>
        <v>0</v>
      </c>
      <c r="G17" s="23"/>
      <c r="H17" s="91">
        <v>1</v>
      </c>
      <c r="I17" s="35"/>
      <c r="J17" s="19"/>
      <c r="K17" s="19"/>
      <c r="L17" s="19"/>
      <c r="M17" s="19"/>
      <c r="N17" s="19"/>
      <c r="O17" s="19"/>
      <c r="P17" s="19"/>
      <c r="Q17" s="19"/>
      <c r="R17" s="87" t="s">
        <v>433</v>
      </c>
      <c r="S17" s="19" t="s">
        <v>100</v>
      </c>
      <c r="T17" s="19"/>
      <c r="U17" s="19">
        <v>1</v>
      </c>
      <c r="V17" s="19">
        <v>1</v>
      </c>
      <c r="W17" s="19"/>
      <c r="X17" s="19"/>
      <c r="Y17" s="19"/>
      <c r="Z17" s="19"/>
      <c r="AA17" s="57">
        <f t="shared" si="2"/>
        <v>0</v>
      </c>
    </row>
    <row r="18" spans="1:27" x14ac:dyDescent="0.25">
      <c r="C18" t="s">
        <v>20</v>
      </c>
      <c r="D18" s="8">
        <f>SUM(M5:O5)</f>
        <v>0</v>
      </c>
      <c r="G18" s="23"/>
      <c r="H18" s="91">
        <v>2</v>
      </c>
      <c r="I18" s="35"/>
      <c r="J18" s="19"/>
      <c r="K18" s="19"/>
      <c r="L18" s="19"/>
      <c r="M18" s="19"/>
      <c r="N18" s="19"/>
      <c r="O18" s="19"/>
      <c r="P18" s="19"/>
      <c r="Q18" s="19"/>
      <c r="R18" s="99" t="s">
        <v>166</v>
      </c>
      <c r="S18" s="204" t="s">
        <v>589</v>
      </c>
      <c r="T18" s="19">
        <v>2</v>
      </c>
      <c r="U18" s="19"/>
      <c r="V18" s="19"/>
      <c r="W18">
        <v>1</v>
      </c>
      <c r="AA18" s="57">
        <f t="shared" si="2"/>
        <v>2</v>
      </c>
    </row>
    <row r="19" spans="1:27" x14ac:dyDescent="0.25">
      <c r="C19" t="s">
        <v>102</v>
      </c>
      <c r="D19" s="8"/>
      <c r="G19" s="109"/>
      <c r="H19" s="110">
        <v>2</v>
      </c>
      <c r="I19" s="35"/>
      <c r="J19" s="19"/>
      <c r="K19" s="19"/>
      <c r="L19" s="19"/>
      <c r="M19" s="19"/>
      <c r="N19" s="19"/>
      <c r="O19" s="19"/>
      <c r="P19" s="19"/>
      <c r="Q19" s="19"/>
      <c r="R19" s="99" t="s">
        <v>204</v>
      </c>
      <c r="S19" s="275" t="s">
        <v>366</v>
      </c>
      <c r="T19" s="19"/>
      <c r="U19" s="19">
        <v>2</v>
      </c>
      <c r="V19" s="19">
        <v>1</v>
      </c>
      <c r="W19">
        <v>1</v>
      </c>
      <c r="AA19" s="57">
        <f t="shared" si="2"/>
        <v>1</v>
      </c>
    </row>
    <row r="20" spans="1:27" x14ac:dyDescent="0.25">
      <c r="C20" t="s">
        <v>21</v>
      </c>
      <c r="D20" s="11">
        <f>(T5/5)</f>
        <v>1.6</v>
      </c>
      <c r="G20" s="109"/>
      <c r="H20" s="110">
        <v>1</v>
      </c>
      <c r="I20" s="35"/>
      <c r="J20" s="19"/>
      <c r="K20" s="19"/>
      <c r="L20" s="19"/>
      <c r="M20" s="19"/>
      <c r="N20" s="19"/>
      <c r="O20" s="19"/>
      <c r="P20" s="19"/>
      <c r="R20" t="s">
        <v>220</v>
      </c>
      <c r="S20" s="19" t="s">
        <v>83</v>
      </c>
      <c r="T20" s="19">
        <v>1</v>
      </c>
      <c r="U20" s="19"/>
      <c r="V20" s="19"/>
      <c r="AA20" s="57">
        <f t="shared" si="2"/>
        <v>0.5</v>
      </c>
    </row>
    <row r="21" spans="1:27" x14ac:dyDescent="0.25">
      <c r="D21" s="8"/>
      <c r="G21" s="109"/>
      <c r="H21" s="110"/>
      <c r="I21" s="35"/>
      <c r="J21" s="19"/>
      <c r="K21" s="19"/>
      <c r="L21" s="19"/>
      <c r="M21" s="19"/>
      <c r="N21" s="19"/>
      <c r="O21" s="19"/>
      <c r="P21" s="19"/>
      <c r="S21" s="19"/>
      <c r="T21" s="19"/>
      <c r="U21" s="19"/>
      <c r="V21" s="19"/>
      <c r="AA21" s="57">
        <f t="shared" si="2"/>
        <v>0</v>
      </c>
    </row>
    <row r="22" spans="1:27" x14ac:dyDescent="0.25">
      <c r="B22">
        <v>0</v>
      </c>
      <c r="C22" t="s">
        <v>23</v>
      </c>
      <c r="D22" s="8"/>
      <c r="G22" s="109"/>
      <c r="H22" s="110"/>
      <c r="I22" s="35"/>
      <c r="J22" s="19"/>
      <c r="K22" s="19"/>
      <c r="L22" s="19"/>
      <c r="M22" s="19"/>
      <c r="N22" s="19"/>
      <c r="O22" s="19"/>
      <c r="P22" s="19"/>
      <c r="AA22" s="57">
        <f t="shared" si="2"/>
        <v>0</v>
      </c>
    </row>
    <row r="23" spans="1:27" x14ac:dyDescent="0.25">
      <c r="B23">
        <v>0</v>
      </c>
      <c r="C23" t="s">
        <v>24</v>
      </c>
      <c r="D23" s="8">
        <f>INT(B23/3)</f>
        <v>0</v>
      </c>
      <c r="G23" s="109"/>
      <c r="H23" s="110"/>
      <c r="I23" s="35"/>
      <c r="J23" s="19"/>
      <c r="K23" s="19"/>
      <c r="L23" s="19"/>
      <c r="M23" s="19"/>
      <c r="N23" s="19"/>
      <c r="O23" s="19"/>
      <c r="P23" s="19"/>
      <c r="S23" s="19"/>
      <c r="T23" s="19"/>
      <c r="U23" s="19"/>
      <c r="V23" s="19"/>
      <c r="AA23" s="57">
        <f t="shared" si="2"/>
        <v>0</v>
      </c>
    </row>
    <row r="24" spans="1:27" x14ac:dyDescent="0.25">
      <c r="B24">
        <v>0</v>
      </c>
      <c r="C24" t="s">
        <v>25</v>
      </c>
      <c r="D24" s="8">
        <f>B24</f>
        <v>0</v>
      </c>
      <c r="G24" s="109"/>
      <c r="H24" s="110"/>
      <c r="I24" s="35"/>
      <c r="J24" s="19"/>
      <c r="K24" s="19"/>
      <c r="L24" s="19"/>
      <c r="M24" s="19"/>
      <c r="N24" s="19"/>
      <c r="O24" s="19"/>
      <c r="P24" s="19"/>
      <c r="S24" s="19"/>
      <c r="T24" s="19"/>
      <c r="U24" s="19"/>
      <c r="V24" s="19"/>
      <c r="AA24" s="57">
        <f t="shared" si="2"/>
        <v>0</v>
      </c>
    </row>
    <row r="25" spans="1:27" ht="15.75" thickBot="1" x14ac:dyDescent="0.3">
      <c r="G25" s="22"/>
      <c r="H25" s="97"/>
      <c r="I25" s="3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94">
        <f t="shared" si="2"/>
        <v>0</v>
      </c>
    </row>
    <row r="26" spans="1:27" ht="15.75" thickBot="1" x14ac:dyDescent="0.3">
      <c r="C26" s="7" t="s">
        <v>7</v>
      </c>
      <c r="D26" s="7">
        <f>SUM(D17:D24)</f>
        <v>1.6</v>
      </c>
    </row>
    <row r="27" spans="1:27" ht="16.5" thickTop="1" thickBot="1" x14ac:dyDescent="0.3">
      <c r="G27" s="64" t="s">
        <v>7</v>
      </c>
      <c r="H27" s="65">
        <f>SUM(H9:H26)</f>
        <v>19</v>
      </c>
      <c r="I27" s="102" t="s">
        <v>201</v>
      </c>
    </row>
    <row r="28" spans="1:27" x14ac:dyDescent="0.25">
      <c r="A28" t="s">
        <v>27</v>
      </c>
    </row>
    <row r="29" spans="1:27" x14ac:dyDescent="0.25">
      <c r="B29" t="s">
        <v>32</v>
      </c>
      <c r="C29" t="s">
        <v>28</v>
      </c>
      <c r="D29" s="8"/>
    </row>
    <row r="30" spans="1:27" x14ac:dyDescent="0.25">
      <c r="C30" t="s">
        <v>29</v>
      </c>
      <c r="D30" s="8">
        <v>0</v>
      </c>
    </row>
    <row r="31" spans="1:27" x14ac:dyDescent="0.25">
      <c r="C31" t="s">
        <v>30</v>
      </c>
      <c r="D31" s="8">
        <v>1</v>
      </c>
      <c r="H31" s="219"/>
    </row>
    <row r="32" spans="1:27" x14ac:dyDescent="0.25">
      <c r="C32" t="s">
        <v>31</v>
      </c>
      <c r="D32" s="8">
        <v>1</v>
      </c>
      <c r="H32" s="219"/>
      <c r="J32" s="19"/>
      <c r="K32" s="19"/>
      <c r="L32" s="19"/>
    </row>
    <row r="33" spans="2:12" ht="15.75" thickBot="1" x14ac:dyDescent="0.3">
      <c r="C33" s="7" t="s">
        <v>34</v>
      </c>
      <c r="D33" s="7">
        <f>SUM(D29:D32)</f>
        <v>2</v>
      </c>
      <c r="H33" s="219"/>
      <c r="J33" s="19"/>
      <c r="K33" s="19"/>
      <c r="L33" s="19"/>
    </row>
    <row r="34" spans="2:12" ht="15.75" thickTop="1" x14ac:dyDescent="0.25">
      <c r="B34" t="s">
        <v>33</v>
      </c>
      <c r="H34" s="219"/>
      <c r="J34" s="19"/>
      <c r="K34" s="19"/>
      <c r="L34" s="19"/>
    </row>
    <row r="35" spans="2:12" x14ac:dyDescent="0.25">
      <c r="B35" t="s">
        <v>35</v>
      </c>
      <c r="C35" t="s">
        <v>36</v>
      </c>
      <c r="D35">
        <f>Q5</f>
        <v>0</v>
      </c>
      <c r="H35" s="219"/>
      <c r="J35" s="19"/>
      <c r="K35" s="19"/>
      <c r="L35" s="19"/>
    </row>
    <row r="36" spans="2:12" x14ac:dyDescent="0.25">
      <c r="C36" t="s">
        <v>117</v>
      </c>
      <c r="D36" s="8">
        <f>(INT((D12-10)/5)*-1)</f>
        <v>-2</v>
      </c>
      <c r="H36" s="219"/>
      <c r="J36" s="19"/>
      <c r="K36" s="19"/>
      <c r="L36" s="19"/>
    </row>
    <row r="37" spans="2:12" ht="15.75" thickBot="1" x14ac:dyDescent="0.3">
      <c r="C37" s="52" t="s">
        <v>116</v>
      </c>
      <c r="D37" s="7">
        <f>IF((D33+(D35+D36))&lt;0,0,(D33+(D35+D36)))</f>
        <v>0</v>
      </c>
      <c r="J37" s="19"/>
      <c r="K37" s="19"/>
      <c r="L37" s="19"/>
    </row>
    <row r="38" spans="2:12" ht="15.75" thickTop="1" x14ac:dyDescent="0.25">
      <c r="J38" s="19"/>
      <c r="K38" s="19"/>
      <c r="L38" s="19"/>
    </row>
    <row r="39" spans="2:12" x14ac:dyDescent="0.25">
      <c r="J39" s="19"/>
      <c r="K39" s="19"/>
      <c r="L39" s="19"/>
    </row>
    <row r="40" spans="2:12" ht="15.75" thickBot="1" x14ac:dyDescent="0.3">
      <c r="C40" s="9" t="s">
        <v>37</v>
      </c>
      <c r="D40" s="9">
        <f>D26-D37</f>
        <v>1.6</v>
      </c>
      <c r="J40" s="19"/>
      <c r="K40" s="19"/>
      <c r="L40" s="19"/>
    </row>
    <row r="41" spans="2:12" ht="15.75" thickTop="1" x14ac:dyDescent="0.25"/>
  </sheetData>
  <conditionalFormatting sqref="D40">
    <cfRule type="cellIs" dxfId="59" priority="4" operator="equal">
      <formula>0</formula>
    </cfRule>
    <cfRule type="cellIs" dxfId="58" priority="5" operator="lessThan">
      <formula>0</formula>
    </cfRule>
    <cfRule type="cellIs" dxfId="57" priority="6" operator="greaterThan">
      <formula>0</formula>
    </cfRule>
  </conditionalFormatting>
  <conditionalFormatting sqref="D1">
    <cfRule type="cellIs" dxfId="56" priority="1" operator="lessThan">
      <formula>0</formula>
    </cfRule>
    <cfRule type="cellIs" dxfId="55" priority="2" operator="equal">
      <formula>0</formula>
    </cfRule>
    <cfRule type="cellIs" dxfId="54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AC41"/>
  <sheetViews>
    <sheetView tabSelected="1" zoomScaleNormal="100" workbookViewId="0">
      <selection activeCell="J18" sqref="I17:J18"/>
    </sheetView>
  </sheetViews>
  <sheetFormatPr defaultRowHeight="15" x14ac:dyDescent="0.25"/>
  <cols>
    <col min="3" max="3" width="18.42578125" customWidth="1"/>
    <col min="7" max="7" width="13.140625" customWidth="1"/>
    <col min="8" max="8" width="15.5703125" customWidth="1"/>
    <col min="9" max="9" width="21.42578125" customWidth="1"/>
    <col min="19" max="19" width="3.5703125" customWidth="1"/>
    <col min="20" max="20" width="26.28515625" customWidth="1"/>
  </cols>
  <sheetData>
    <row r="1" spans="1:29" x14ac:dyDescent="0.25">
      <c r="C1" t="s">
        <v>38</v>
      </c>
      <c r="D1">
        <f>D40+D2</f>
        <v>9.1999999999999993</v>
      </c>
      <c r="I1" s="10" t="s">
        <v>46</v>
      </c>
      <c r="J1" s="8">
        <f>J5+U5</f>
        <v>6</v>
      </c>
      <c r="K1" s="8"/>
      <c r="L1" s="8">
        <f t="shared" ref="L1:Q1" si="0">L5+W5</f>
        <v>4</v>
      </c>
      <c r="M1" s="8">
        <f t="shared" si="0"/>
        <v>5</v>
      </c>
      <c r="N1" s="8">
        <f t="shared" si="0"/>
        <v>4</v>
      </c>
      <c r="O1" s="8">
        <f t="shared" si="0"/>
        <v>0</v>
      </c>
      <c r="P1" s="8">
        <f t="shared" si="0"/>
        <v>0</v>
      </c>
      <c r="Q1" s="8">
        <f t="shared" si="0"/>
        <v>3</v>
      </c>
    </row>
    <row r="2" spans="1:29" x14ac:dyDescent="0.25">
      <c r="C2" t="s">
        <v>424</v>
      </c>
      <c r="D2" s="8">
        <v>1</v>
      </c>
    </row>
    <row r="3" spans="1:29" x14ac:dyDescent="0.25">
      <c r="G3" s="2"/>
      <c r="H3" s="2" t="s">
        <v>68</v>
      </c>
      <c r="I3" s="13" t="s">
        <v>361</v>
      </c>
      <c r="J3" s="2"/>
      <c r="K3" s="2"/>
      <c r="T3" s="14" t="s">
        <v>17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200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43</v>
      </c>
      <c r="R4" s="3" t="s">
        <v>115</v>
      </c>
      <c r="T4" s="4" t="s">
        <v>9</v>
      </c>
      <c r="U4" s="5" t="s">
        <v>11</v>
      </c>
      <c r="V4" s="5" t="s">
        <v>200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16</v>
      </c>
      <c r="AB4" s="5" t="s">
        <v>43</v>
      </c>
      <c r="AC4" s="5" t="s">
        <v>37</v>
      </c>
    </row>
    <row r="5" spans="1:29" x14ac:dyDescent="0.25">
      <c r="J5" s="8">
        <f>SUM(J6:J25)</f>
        <v>4</v>
      </c>
      <c r="K5" s="8">
        <f>SUM(K6:K25)</f>
        <v>4</v>
      </c>
      <c r="L5" s="8">
        <f>SUM(L6:L25)</f>
        <v>2</v>
      </c>
      <c r="M5" s="8">
        <f>SUM(M6:M25)</f>
        <v>3</v>
      </c>
      <c r="N5" s="8">
        <f>SUM(N6:N26)</f>
        <v>3</v>
      </c>
      <c r="O5" s="8">
        <f>SUM(O6:O26)</f>
        <v>0</v>
      </c>
      <c r="P5" s="8">
        <f>SUM(P6:P26)</f>
        <v>0</v>
      </c>
      <c r="Q5" s="8">
        <f>SUM(Q6:Q26)</f>
        <v>3</v>
      </c>
      <c r="R5" s="8">
        <f>SUM(R6:R26)</f>
        <v>0</v>
      </c>
      <c r="U5" s="8">
        <f>SUM(U6:U26)</f>
        <v>2</v>
      </c>
      <c r="V5" s="8"/>
      <c r="W5" s="8">
        <f t="shared" ref="W5:AB5" si="1">SUM(W6:W26)</f>
        <v>2</v>
      </c>
      <c r="X5" s="8">
        <f t="shared" si="1"/>
        <v>2</v>
      </c>
      <c r="Y5" s="8">
        <f t="shared" si="1"/>
        <v>1</v>
      </c>
      <c r="Z5" s="8">
        <f t="shared" si="1"/>
        <v>0</v>
      </c>
      <c r="AA5" s="8">
        <f t="shared" si="1"/>
        <v>0</v>
      </c>
      <c r="AB5" s="8">
        <f t="shared" si="1"/>
        <v>0</v>
      </c>
      <c r="AC5">
        <f>SUM(AC6:AC23)</f>
        <v>2.5</v>
      </c>
    </row>
    <row r="6" spans="1:29" x14ac:dyDescent="0.25">
      <c r="B6" t="s">
        <v>1</v>
      </c>
      <c r="C6" t="s">
        <v>411</v>
      </c>
      <c r="D6">
        <v>1</v>
      </c>
      <c r="G6" s="71"/>
      <c r="H6" s="85"/>
    </row>
    <row r="7" spans="1:29" x14ac:dyDescent="0.25">
      <c r="B7" t="s">
        <v>39</v>
      </c>
      <c r="C7" t="s">
        <v>412</v>
      </c>
      <c r="D7">
        <v>13</v>
      </c>
      <c r="H7" s="85"/>
    </row>
    <row r="8" spans="1:29" ht="15.75" thickBot="1" x14ac:dyDescent="0.3">
      <c r="B8" t="s">
        <v>40</v>
      </c>
      <c r="C8" t="s">
        <v>413</v>
      </c>
      <c r="D8">
        <v>16</v>
      </c>
    </row>
    <row r="9" spans="1:29" x14ac:dyDescent="0.25">
      <c r="B9" t="s">
        <v>2</v>
      </c>
      <c r="C9" t="s">
        <v>6</v>
      </c>
      <c r="D9">
        <v>0</v>
      </c>
      <c r="G9" s="194" t="s">
        <v>363</v>
      </c>
      <c r="H9" s="90"/>
      <c r="I9" s="34" t="s">
        <v>44</v>
      </c>
      <c r="J9" s="15"/>
      <c r="K9" s="15"/>
      <c r="L9" s="15"/>
      <c r="M9" s="15"/>
      <c r="N9" s="15"/>
      <c r="O9" s="15"/>
      <c r="P9" s="15"/>
      <c r="Q9" s="15">
        <v>1</v>
      </c>
      <c r="R9" s="15"/>
      <c r="S9" s="115">
        <v>1</v>
      </c>
      <c r="T9" s="196"/>
      <c r="U9" s="15"/>
      <c r="V9" s="15"/>
      <c r="W9" s="15"/>
      <c r="X9" s="15"/>
      <c r="Y9" s="15"/>
      <c r="Z9" s="15"/>
      <c r="AA9" s="15"/>
      <c r="AB9" s="15"/>
      <c r="AC9" s="16">
        <f t="shared" ref="AC9:AC22" si="2">SUM(Y9:AA9)+(U9+V9)/2</f>
        <v>0</v>
      </c>
    </row>
    <row r="10" spans="1:29" x14ac:dyDescent="0.25">
      <c r="B10" t="s">
        <v>3</v>
      </c>
      <c r="C10" t="s">
        <v>6</v>
      </c>
      <c r="D10">
        <v>0</v>
      </c>
      <c r="G10" s="23" t="s">
        <v>354</v>
      </c>
      <c r="H10" s="91"/>
      <c r="I10" s="69"/>
      <c r="J10" s="19"/>
      <c r="K10" s="19"/>
      <c r="L10" s="19"/>
      <c r="M10" s="19"/>
      <c r="N10" s="19"/>
      <c r="O10" s="19"/>
      <c r="P10" s="19"/>
      <c r="Q10" s="19"/>
      <c r="R10" s="19"/>
      <c r="S10" s="116">
        <v>2</v>
      </c>
      <c r="T10" s="35" t="s">
        <v>362</v>
      </c>
      <c r="U10" s="19"/>
      <c r="V10" s="19"/>
      <c r="W10" s="19">
        <v>2</v>
      </c>
      <c r="X10" s="19">
        <v>2</v>
      </c>
      <c r="Y10" s="19">
        <v>1</v>
      </c>
      <c r="Z10" s="19"/>
      <c r="AA10" s="19"/>
      <c r="AB10" s="19"/>
      <c r="AC10" s="20">
        <f t="shared" si="2"/>
        <v>1</v>
      </c>
    </row>
    <row r="11" spans="1:29" x14ac:dyDescent="0.25">
      <c r="B11" t="s">
        <v>415</v>
      </c>
      <c r="G11" s="23" t="s">
        <v>364</v>
      </c>
      <c r="H11" s="92"/>
      <c r="I11" s="35" t="s">
        <v>64</v>
      </c>
      <c r="J11" s="19">
        <v>1</v>
      </c>
      <c r="K11" s="19"/>
      <c r="L11" s="19"/>
      <c r="M11" s="19"/>
      <c r="N11" s="19"/>
      <c r="O11" s="19"/>
      <c r="P11" s="19"/>
      <c r="Q11" s="19"/>
      <c r="R11" s="19"/>
      <c r="S11" s="116">
        <v>1</v>
      </c>
      <c r="T11" s="35"/>
      <c r="U11" s="19"/>
      <c r="V11" s="19"/>
      <c r="W11" s="19"/>
      <c r="X11" s="19"/>
      <c r="Y11" s="19"/>
      <c r="Z11" s="19"/>
      <c r="AA11" s="19"/>
      <c r="AB11" s="19"/>
      <c r="AC11" s="20">
        <f t="shared" si="2"/>
        <v>0</v>
      </c>
    </row>
    <row r="12" spans="1:29" ht="15.75" thickBot="1" x14ac:dyDescent="0.3">
      <c r="C12" s="6" t="s">
        <v>7</v>
      </c>
      <c r="D12" s="8">
        <f>SUM(D6:D11)</f>
        <v>30</v>
      </c>
      <c r="G12" s="23"/>
      <c r="H12" s="92"/>
      <c r="I12" s="35" t="s">
        <v>218</v>
      </c>
      <c r="J12" s="19"/>
      <c r="K12" s="19">
        <v>2</v>
      </c>
      <c r="L12" s="19"/>
      <c r="M12" s="19"/>
      <c r="N12" s="19"/>
      <c r="O12" s="19"/>
      <c r="P12" s="19"/>
      <c r="Q12" s="19"/>
      <c r="R12" s="19"/>
      <c r="S12" s="116"/>
      <c r="T12" s="35"/>
      <c r="U12" s="19"/>
      <c r="V12" s="19"/>
      <c r="W12" s="19"/>
      <c r="X12" s="19"/>
      <c r="Y12" s="19"/>
      <c r="Z12" s="19"/>
      <c r="AA12" s="19"/>
      <c r="AB12" s="19"/>
      <c r="AC12" s="20">
        <f t="shared" si="2"/>
        <v>0</v>
      </c>
    </row>
    <row r="13" spans="1:29" ht="15.75" thickTop="1" x14ac:dyDescent="0.25">
      <c r="G13" s="23"/>
      <c r="H13" s="92"/>
      <c r="I13" s="35"/>
      <c r="J13" s="19"/>
      <c r="K13" s="19"/>
      <c r="L13" s="19"/>
      <c r="M13" s="19"/>
      <c r="N13" s="19"/>
      <c r="O13" s="19"/>
      <c r="P13" s="19"/>
      <c r="Q13" s="19"/>
      <c r="R13" s="19"/>
      <c r="S13" s="116">
        <v>1</v>
      </c>
      <c r="T13" s="35" t="s">
        <v>465</v>
      </c>
      <c r="U13" s="19">
        <v>1</v>
      </c>
      <c r="V13" s="19"/>
      <c r="W13" s="19"/>
      <c r="X13" s="19"/>
      <c r="Y13" s="19"/>
      <c r="Z13" s="19"/>
      <c r="AA13" s="19"/>
      <c r="AB13" s="19"/>
      <c r="AC13" s="20">
        <f t="shared" si="2"/>
        <v>0.5</v>
      </c>
    </row>
    <row r="14" spans="1:29" x14ac:dyDescent="0.25">
      <c r="A14" s="1"/>
      <c r="B14" s="1"/>
      <c r="C14" s="1"/>
      <c r="D14" s="1"/>
      <c r="E14" s="1"/>
      <c r="G14" s="23"/>
      <c r="H14" s="92"/>
      <c r="I14" s="35"/>
      <c r="J14" s="19"/>
      <c r="K14" s="19"/>
      <c r="L14" s="19"/>
      <c r="M14" s="19"/>
      <c r="N14" s="19"/>
      <c r="O14" s="19"/>
      <c r="P14" s="19"/>
      <c r="Q14" s="19"/>
      <c r="R14" s="19"/>
      <c r="S14" s="116"/>
      <c r="T14" s="35" t="s">
        <v>498</v>
      </c>
      <c r="U14" s="19"/>
      <c r="V14" s="19">
        <v>1</v>
      </c>
      <c r="W14" s="19"/>
      <c r="X14" s="19"/>
      <c r="Y14" s="19"/>
      <c r="Z14" s="19"/>
      <c r="AA14" s="19"/>
      <c r="AB14" s="19"/>
      <c r="AC14" s="20">
        <f t="shared" si="2"/>
        <v>0.5</v>
      </c>
    </row>
    <row r="15" spans="1:29" ht="15.75" thickBot="1" x14ac:dyDescent="0.3">
      <c r="G15" s="22"/>
      <c r="H15" s="93"/>
      <c r="I15" s="36"/>
      <c r="J15" s="17"/>
      <c r="K15" s="17"/>
      <c r="L15" s="17"/>
      <c r="M15" s="17"/>
      <c r="N15" s="17"/>
      <c r="O15" s="17"/>
      <c r="P15" s="17"/>
      <c r="Q15" s="17"/>
      <c r="R15" t="s">
        <v>146</v>
      </c>
      <c r="S15" s="117">
        <f>SUM(S9:S13)</f>
        <v>5</v>
      </c>
      <c r="T15" s="36" t="s">
        <v>284</v>
      </c>
      <c r="U15" s="17"/>
      <c r="V15" s="17"/>
      <c r="W15" s="17"/>
      <c r="X15" s="17"/>
      <c r="Y15" s="17"/>
      <c r="Z15" s="17"/>
      <c r="AA15" s="17"/>
      <c r="AB15" s="17"/>
      <c r="AC15" s="18">
        <f t="shared" si="2"/>
        <v>0</v>
      </c>
    </row>
    <row r="16" spans="1:29" x14ac:dyDescent="0.25">
      <c r="A16" t="s">
        <v>26</v>
      </c>
      <c r="G16" s="195" t="s">
        <v>368</v>
      </c>
      <c r="H16" s="96"/>
      <c r="I16" s="34" t="s">
        <v>240</v>
      </c>
      <c r="J16" s="15"/>
      <c r="K16" s="15"/>
      <c r="L16" s="15"/>
      <c r="M16" s="15">
        <v>1</v>
      </c>
      <c r="N16" s="15"/>
      <c r="O16" s="15"/>
      <c r="P16" s="15"/>
      <c r="Q16" s="15">
        <v>2</v>
      </c>
      <c r="R16" s="15"/>
      <c r="S16" s="116">
        <v>2</v>
      </c>
      <c r="T16" s="95"/>
      <c r="U16" s="15"/>
      <c r="V16" s="15"/>
      <c r="W16" s="15"/>
      <c r="X16" s="15"/>
      <c r="Y16" s="15"/>
      <c r="Z16" s="15"/>
      <c r="AA16" s="15"/>
      <c r="AB16" s="15"/>
      <c r="AC16" s="20">
        <f t="shared" si="2"/>
        <v>0</v>
      </c>
    </row>
    <row r="17" spans="1:29" x14ac:dyDescent="0.25">
      <c r="C17" t="s">
        <v>19</v>
      </c>
      <c r="D17" s="8">
        <f>(J5+K5)/2</f>
        <v>4</v>
      </c>
      <c r="G17" s="23" t="s">
        <v>464</v>
      </c>
      <c r="H17" s="92"/>
      <c r="I17" s="35" t="s">
        <v>419</v>
      </c>
      <c r="J17" s="19"/>
      <c r="K17" s="19"/>
      <c r="L17" s="19">
        <v>1</v>
      </c>
      <c r="M17" s="19">
        <v>1</v>
      </c>
      <c r="N17" s="19">
        <v>1</v>
      </c>
      <c r="O17" s="19"/>
      <c r="P17" s="19"/>
      <c r="Q17" s="19"/>
      <c r="R17" s="19"/>
      <c r="S17" s="116">
        <v>2</v>
      </c>
      <c r="T17" s="19" t="s">
        <v>365</v>
      </c>
      <c r="U17" s="19">
        <v>1</v>
      </c>
      <c r="V17" s="19"/>
      <c r="W17" s="19"/>
      <c r="X17" s="19"/>
      <c r="Y17" s="19"/>
      <c r="Z17" s="19"/>
      <c r="AA17" s="19"/>
      <c r="AB17" s="19"/>
      <c r="AC17" s="20">
        <f t="shared" si="2"/>
        <v>0.5</v>
      </c>
    </row>
    <row r="18" spans="1:29" x14ac:dyDescent="0.25">
      <c r="C18" t="s">
        <v>20</v>
      </c>
      <c r="D18" s="8">
        <f>SUM(N5:P5)</f>
        <v>3</v>
      </c>
      <c r="G18" s="23"/>
      <c r="H18" s="92"/>
      <c r="I18" s="35" t="s">
        <v>466</v>
      </c>
      <c r="J18" s="19"/>
      <c r="K18" s="19"/>
      <c r="L18" s="19">
        <v>1</v>
      </c>
      <c r="M18" s="19">
        <v>1</v>
      </c>
      <c r="N18" s="19">
        <v>1</v>
      </c>
      <c r="O18" s="19"/>
      <c r="P18" s="19"/>
      <c r="Q18" s="19"/>
      <c r="R18" s="19"/>
      <c r="S18" s="116">
        <v>1</v>
      </c>
      <c r="T18" s="19"/>
      <c r="U18" s="19"/>
      <c r="V18" s="19"/>
      <c r="W18" s="19"/>
      <c r="X18" s="19"/>
      <c r="Y18" s="19"/>
      <c r="Z18" s="19"/>
      <c r="AA18" s="19"/>
      <c r="AB18" s="19"/>
      <c r="AC18" s="20"/>
    </row>
    <row r="19" spans="1:29" x14ac:dyDescent="0.25">
      <c r="C19" t="s">
        <v>102</v>
      </c>
      <c r="D19" s="8"/>
      <c r="G19" s="23"/>
      <c r="H19" s="92"/>
      <c r="I19" s="35" t="s">
        <v>367</v>
      </c>
      <c r="J19" s="19">
        <v>2</v>
      </c>
      <c r="K19" s="19"/>
      <c r="L19" s="19"/>
      <c r="M19" s="19"/>
      <c r="N19" s="19">
        <v>1</v>
      </c>
      <c r="O19" s="19"/>
      <c r="P19" s="19"/>
      <c r="Q19" s="19"/>
      <c r="R19" s="19"/>
      <c r="S19" s="116">
        <v>3</v>
      </c>
      <c r="T19" s="19"/>
      <c r="U19" s="19"/>
      <c r="V19" s="19"/>
      <c r="W19" s="19"/>
      <c r="X19" s="19"/>
      <c r="Y19" s="19"/>
      <c r="Z19" s="19"/>
      <c r="AA19" s="19"/>
      <c r="AB19" s="19"/>
      <c r="AC19" s="20"/>
    </row>
    <row r="20" spans="1:29" x14ac:dyDescent="0.25">
      <c r="C20" t="s">
        <v>21</v>
      </c>
      <c r="D20" s="11">
        <f>(J5+U5)/5</f>
        <v>1.2</v>
      </c>
      <c r="G20" s="23"/>
      <c r="H20" s="92"/>
      <c r="I20" s="35"/>
      <c r="J20" s="19"/>
      <c r="K20" s="19"/>
      <c r="L20" s="19"/>
      <c r="M20" s="19"/>
      <c r="N20" s="19"/>
      <c r="O20" s="19"/>
      <c r="P20" s="19"/>
      <c r="Q20" s="19"/>
      <c r="R20" s="19"/>
      <c r="S20" s="116"/>
      <c r="T20" s="19"/>
      <c r="U20" s="19"/>
      <c r="V20" s="19"/>
      <c r="W20" s="19"/>
      <c r="X20" s="19"/>
      <c r="Y20" s="19"/>
      <c r="Z20" s="19"/>
      <c r="AA20" s="19"/>
      <c r="AB20" s="19"/>
      <c r="AC20" s="20"/>
    </row>
    <row r="21" spans="1:29" x14ac:dyDescent="0.25">
      <c r="D21" s="8"/>
      <c r="G21" s="23"/>
      <c r="H21" s="91"/>
      <c r="I21" s="35" t="s">
        <v>64</v>
      </c>
      <c r="J21" s="19">
        <v>1</v>
      </c>
      <c r="K21" s="19"/>
      <c r="L21" s="19"/>
      <c r="M21" s="19"/>
      <c r="N21" s="19"/>
      <c r="O21" s="19"/>
      <c r="P21" s="19"/>
      <c r="Q21" s="19"/>
      <c r="R21" s="19"/>
      <c r="S21" s="116">
        <v>1</v>
      </c>
      <c r="T21" s="19"/>
      <c r="U21" s="19"/>
      <c r="V21" s="19"/>
      <c r="W21" s="19"/>
      <c r="X21" s="19"/>
      <c r="AC21" s="20">
        <f t="shared" si="2"/>
        <v>0</v>
      </c>
    </row>
    <row r="22" spans="1:29" ht="15.75" thickBot="1" x14ac:dyDescent="0.3">
      <c r="B22">
        <v>14</v>
      </c>
      <c r="C22" t="s">
        <v>23</v>
      </c>
      <c r="D22" s="8"/>
      <c r="G22" s="22"/>
      <c r="H22" s="97"/>
      <c r="I22" s="36" t="s">
        <v>463</v>
      </c>
      <c r="J22" s="17"/>
      <c r="K22" s="17">
        <v>2</v>
      </c>
      <c r="L22" s="17"/>
      <c r="M22" s="17"/>
      <c r="N22" s="17"/>
      <c r="O22" s="17"/>
      <c r="P22" s="17"/>
      <c r="Q22" s="17"/>
      <c r="R22" s="17"/>
      <c r="S22" s="117"/>
      <c r="T22" s="17"/>
      <c r="U22" s="17"/>
      <c r="V22" s="17"/>
      <c r="W22" s="17"/>
      <c r="X22" s="17"/>
      <c r="Y22" s="17"/>
      <c r="Z22" s="17"/>
      <c r="AA22" s="17"/>
      <c r="AB22" s="17"/>
      <c r="AC22" s="18">
        <f t="shared" si="2"/>
        <v>0</v>
      </c>
    </row>
    <row r="23" spans="1:29" ht="15.75" thickBot="1" x14ac:dyDescent="0.3">
      <c r="B23">
        <v>0</v>
      </c>
      <c r="C23" t="s">
        <v>24</v>
      </c>
      <c r="D23" s="8">
        <f>INT(B23/3)</f>
        <v>0</v>
      </c>
      <c r="S23">
        <f>SUM(S16:S22)</f>
        <v>9</v>
      </c>
      <c r="T23" s="36" t="s">
        <v>467</v>
      </c>
    </row>
    <row r="24" spans="1:29" x14ac:dyDescent="0.25">
      <c r="B24">
        <v>0</v>
      </c>
      <c r="C24" t="s">
        <v>25</v>
      </c>
      <c r="D24" s="8">
        <f>B24</f>
        <v>0</v>
      </c>
    </row>
    <row r="26" spans="1:29" ht="15.75" thickBot="1" x14ac:dyDescent="0.3">
      <c r="C26" s="7" t="s">
        <v>7</v>
      </c>
      <c r="D26" s="7">
        <f>SUM(D17:D24)</f>
        <v>8.1999999999999993</v>
      </c>
    </row>
    <row r="27" spans="1:29" ht="15.75" thickTop="1" x14ac:dyDescent="0.25">
      <c r="H27" s="85"/>
    </row>
    <row r="28" spans="1:29" x14ac:dyDescent="0.25">
      <c r="A28" t="s">
        <v>27</v>
      </c>
      <c r="H28" s="85"/>
    </row>
    <row r="29" spans="1:29" x14ac:dyDescent="0.25">
      <c r="B29" t="s">
        <v>32</v>
      </c>
      <c r="C29" t="s">
        <v>28</v>
      </c>
      <c r="D29" s="8"/>
      <c r="H29" s="85"/>
    </row>
    <row r="30" spans="1:29" x14ac:dyDescent="0.25">
      <c r="C30" t="s">
        <v>29</v>
      </c>
      <c r="D30" s="8">
        <v>1</v>
      </c>
      <c r="H30" s="85"/>
    </row>
    <row r="31" spans="1:29" x14ac:dyDescent="0.25">
      <c r="C31" t="s">
        <v>30</v>
      </c>
      <c r="D31" s="8">
        <v>1</v>
      </c>
      <c r="H31" s="85"/>
    </row>
    <row r="32" spans="1:29" x14ac:dyDescent="0.25">
      <c r="C32" t="s">
        <v>31</v>
      </c>
      <c r="D32" s="8">
        <v>1</v>
      </c>
      <c r="H32" s="85"/>
    </row>
    <row r="33" spans="2:8" ht="15.75" thickBot="1" x14ac:dyDescent="0.3">
      <c r="C33" s="7" t="s">
        <v>34</v>
      </c>
      <c r="D33" s="7">
        <f>SUM(D29:D32)</f>
        <v>3</v>
      </c>
      <c r="H33" s="85"/>
    </row>
    <row r="34" spans="2:8" ht="15.75" thickTop="1" x14ac:dyDescent="0.25">
      <c r="B34" t="s">
        <v>33</v>
      </c>
    </row>
    <row r="35" spans="2:8" x14ac:dyDescent="0.25">
      <c r="B35" t="s">
        <v>35</v>
      </c>
      <c r="C35" t="s">
        <v>36</v>
      </c>
      <c r="D35">
        <f>R5</f>
        <v>0</v>
      </c>
    </row>
    <row r="36" spans="2:8" x14ac:dyDescent="0.25">
      <c r="C36" t="s">
        <v>117</v>
      </c>
      <c r="D36" s="8">
        <f>(INT((D12-10)/5)*-1)</f>
        <v>-4</v>
      </c>
    </row>
    <row r="37" spans="2:8" ht="15.75" thickBot="1" x14ac:dyDescent="0.3">
      <c r="C37" s="52" t="s">
        <v>116</v>
      </c>
      <c r="D37" s="7">
        <f>IF((D33+(D35+D36))&lt;0,0,(D33+(D35+D36)))</f>
        <v>0</v>
      </c>
    </row>
    <row r="38" spans="2:8" ht="15.75" thickTop="1" x14ac:dyDescent="0.25"/>
    <row r="40" spans="2:8" ht="15.75" thickBot="1" x14ac:dyDescent="0.3">
      <c r="C40" s="9" t="s">
        <v>37</v>
      </c>
      <c r="D40" s="9">
        <f>D26-D37</f>
        <v>8.1999999999999993</v>
      </c>
    </row>
    <row r="41" spans="2:8" ht="15.75" thickTop="1" x14ac:dyDescent="0.25"/>
  </sheetData>
  <conditionalFormatting sqref="D40">
    <cfRule type="cellIs" dxfId="53" priority="4" operator="equal">
      <formula>0</formula>
    </cfRule>
    <cfRule type="cellIs" dxfId="52" priority="5" operator="lessThan">
      <formula>0</formula>
    </cfRule>
    <cfRule type="cellIs" dxfId="51" priority="6" operator="greaterThan">
      <formula>0</formula>
    </cfRule>
  </conditionalFormatting>
  <conditionalFormatting sqref="D1">
    <cfRule type="cellIs" dxfId="50" priority="1" operator="lessThan">
      <formula>0</formula>
    </cfRule>
    <cfRule type="cellIs" dxfId="49" priority="2" operator="equal">
      <formula>0</formula>
    </cfRule>
    <cfRule type="cellIs" dxfId="48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1:AC41"/>
  <sheetViews>
    <sheetView zoomScale="90" zoomScaleNormal="90" workbookViewId="0">
      <selection activeCell="D1" sqref="D1"/>
    </sheetView>
  </sheetViews>
  <sheetFormatPr defaultRowHeight="15" x14ac:dyDescent="0.25"/>
  <cols>
    <col min="1" max="1" width="3.28515625" customWidth="1"/>
    <col min="3" max="3" width="18.42578125" customWidth="1"/>
    <col min="5" max="5" width="3.85546875" customWidth="1"/>
    <col min="6" max="6" width="2.5703125" customWidth="1"/>
    <col min="7" max="7" width="26.85546875" customWidth="1"/>
    <col min="8" max="8" width="6.5703125" customWidth="1"/>
    <col min="9" max="9" width="24.5703125" customWidth="1"/>
    <col min="19" max="19" width="3.5703125" customWidth="1"/>
    <col min="20" max="20" width="31.7109375" customWidth="1"/>
  </cols>
  <sheetData>
    <row r="1" spans="1:29" x14ac:dyDescent="0.25">
      <c r="C1" t="s">
        <v>38</v>
      </c>
      <c r="D1">
        <f>D40+D2</f>
        <v>7</v>
      </c>
      <c r="I1" s="10" t="s">
        <v>46</v>
      </c>
      <c r="J1" s="8">
        <f>J5+U5</f>
        <v>7</v>
      </c>
      <c r="K1" s="8"/>
      <c r="L1" s="8">
        <f t="shared" ref="L1:Q1" si="0">L5+W5</f>
        <v>5</v>
      </c>
      <c r="M1" s="8">
        <f t="shared" si="0"/>
        <v>5</v>
      </c>
      <c r="N1" s="8">
        <f t="shared" si="0"/>
        <v>1</v>
      </c>
      <c r="O1" s="8">
        <f t="shared" si="0"/>
        <v>0</v>
      </c>
      <c r="P1" s="8">
        <f t="shared" si="0"/>
        <v>0</v>
      </c>
      <c r="Q1" s="8">
        <f t="shared" si="0"/>
        <v>3</v>
      </c>
    </row>
    <row r="2" spans="1:29" x14ac:dyDescent="0.25">
      <c r="C2" t="s">
        <v>424</v>
      </c>
      <c r="D2" s="8">
        <v>1.1000000000000001</v>
      </c>
    </row>
    <row r="3" spans="1:29" x14ac:dyDescent="0.25">
      <c r="G3" s="2"/>
      <c r="H3" s="2" t="s">
        <v>68</v>
      </c>
      <c r="I3" s="13" t="s">
        <v>22</v>
      </c>
      <c r="J3" s="2"/>
      <c r="K3" s="2"/>
      <c r="T3" s="14" t="s">
        <v>17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200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43</v>
      </c>
      <c r="R4" s="3" t="s">
        <v>115</v>
      </c>
      <c r="T4" s="4" t="s">
        <v>9</v>
      </c>
      <c r="U4" s="5" t="s">
        <v>11</v>
      </c>
      <c r="V4" s="5" t="s">
        <v>200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16</v>
      </c>
      <c r="AB4" s="5" t="s">
        <v>43</v>
      </c>
      <c r="AC4" s="5" t="s">
        <v>37</v>
      </c>
    </row>
    <row r="5" spans="1:29" x14ac:dyDescent="0.25">
      <c r="J5" s="8">
        <f t="shared" ref="J5:R5" si="1">SUM(J6:J34)</f>
        <v>5</v>
      </c>
      <c r="K5" s="8">
        <f t="shared" si="1"/>
        <v>4</v>
      </c>
      <c r="L5" s="8">
        <f t="shared" si="1"/>
        <v>3</v>
      </c>
      <c r="M5" s="8">
        <f t="shared" si="1"/>
        <v>3</v>
      </c>
      <c r="N5" s="8">
        <f t="shared" si="1"/>
        <v>0</v>
      </c>
      <c r="O5" s="8">
        <f t="shared" si="1"/>
        <v>0</v>
      </c>
      <c r="P5" s="8">
        <f t="shared" si="1"/>
        <v>0</v>
      </c>
      <c r="Q5" s="8">
        <f t="shared" si="1"/>
        <v>3</v>
      </c>
      <c r="R5" s="8">
        <f t="shared" si="1"/>
        <v>2</v>
      </c>
      <c r="U5" s="8">
        <f>SUM(U6:U34)</f>
        <v>2</v>
      </c>
      <c r="V5" s="8">
        <f t="shared" ref="V5:AC5" si="2">SUM(V6:V34)</f>
        <v>0</v>
      </c>
      <c r="W5" s="8">
        <f t="shared" si="2"/>
        <v>2</v>
      </c>
      <c r="X5" s="8">
        <f t="shared" si="2"/>
        <v>2</v>
      </c>
      <c r="Y5" s="8">
        <f t="shared" si="2"/>
        <v>1</v>
      </c>
      <c r="Z5" s="8">
        <f t="shared" si="2"/>
        <v>0</v>
      </c>
      <c r="AA5" s="8">
        <f t="shared" si="2"/>
        <v>0</v>
      </c>
      <c r="AB5" s="8">
        <f t="shared" si="2"/>
        <v>0</v>
      </c>
      <c r="AC5" s="8">
        <f t="shared" si="2"/>
        <v>2</v>
      </c>
    </row>
    <row r="6" spans="1:29" x14ac:dyDescent="0.25">
      <c r="B6" t="s">
        <v>1</v>
      </c>
      <c r="C6" t="s">
        <v>441</v>
      </c>
      <c r="D6">
        <v>13</v>
      </c>
      <c r="G6" s="71"/>
      <c r="H6" s="219"/>
    </row>
    <row r="7" spans="1:29" x14ac:dyDescent="0.25">
      <c r="B7" t="s">
        <v>39</v>
      </c>
      <c r="C7" t="s">
        <v>442</v>
      </c>
      <c r="D7">
        <v>11</v>
      </c>
      <c r="H7" s="219"/>
    </row>
    <row r="8" spans="1:29" ht="15.75" thickBot="1" x14ac:dyDescent="0.3">
      <c r="B8" t="s">
        <v>40</v>
      </c>
      <c r="C8" t="s">
        <v>443</v>
      </c>
      <c r="D8">
        <v>10</v>
      </c>
    </row>
    <row r="9" spans="1:29" x14ac:dyDescent="0.25">
      <c r="B9" t="s">
        <v>2</v>
      </c>
      <c r="C9" t="s">
        <v>596</v>
      </c>
      <c r="D9">
        <v>0</v>
      </c>
      <c r="G9" s="194" t="s">
        <v>98</v>
      </c>
      <c r="H9" s="90"/>
      <c r="I9" s="34" t="s">
        <v>134</v>
      </c>
      <c r="J9" s="15"/>
      <c r="K9" s="15"/>
      <c r="L9" s="15"/>
      <c r="M9" s="15"/>
      <c r="N9" s="15"/>
      <c r="O9" s="15"/>
      <c r="P9" s="15"/>
      <c r="Q9" s="15"/>
      <c r="R9" s="15"/>
      <c r="S9" s="115"/>
      <c r="T9" s="168"/>
      <c r="U9" s="165"/>
      <c r="V9" s="165"/>
      <c r="W9" s="165"/>
      <c r="X9" s="165"/>
      <c r="Y9" s="165"/>
      <c r="Z9" s="165"/>
      <c r="AA9" s="165"/>
      <c r="AB9" s="165"/>
      <c r="AC9" s="166">
        <f t="shared" ref="AC9:AC28" si="3">SUM(Y9:AA9)+(U9+V9)/2</f>
        <v>0</v>
      </c>
    </row>
    <row r="10" spans="1:29" x14ac:dyDescent="0.25">
      <c r="B10" t="s">
        <v>215</v>
      </c>
      <c r="C10" t="s">
        <v>445</v>
      </c>
      <c r="D10">
        <v>0</v>
      </c>
      <c r="G10" s="23" t="s">
        <v>355</v>
      </c>
      <c r="H10" s="91"/>
      <c r="I10" s="69" t="s">
        <v>285</v>
      </c>
      <c r="K10" s="19">
        <v>1</v>
      </c>
      <c r="L10" s="19"/>
      <c r="M10" s="19"/>
      <c r="N10" s="19"/>
      <c r="O10" s="19"/>
      <c r="P10" s="19"/>
      <c r="Q10" s="19"/>
      <c r="R10" s="19"/>
      <c r="S10" s="116">
        <v>1</v>
      </c>
      <c r="T10" s="169"/>
      <c r="U10" s="122"/>
      <c r="V10" s="122"/>
      <c r="W10" s="122"/>
      <c r="X10" s="122"/>
      <c r="Y10" s="122"/>
      <c r="Z10" s="122"/>
      <c r="AA10" s="122"/>
      <c r="AB10" s="122"/>
      <c r="AC10" s="167">
        <f t="shared" si="3"/>
        <v>0</v>
      </c>
    </row>
    <row r="11" spans="1:29" x14ac:dyDescent="0.25">
      <c r="B11" t="s">
        <v>444</v>
      </c>
      <c r="C11" t="s">
        <v>597</v>
      </c>
      <c r="G11" s="23" t="s">
        <v>356</v>
      </c>
      <c r="H11" s="92"/>
      <c r="I11" s="35" t="s">
        <v>91</v>
      </c>
      <c r="K11" s="19">
        <v>1</v>
      </c>
      <c r="L11" s="19"/>
      <c r="M11" s="19"/>
      <c r="N11" s="19"/>
      <c r="O11" s="19"/>
      <c r="P11" s="19"/>
      <c r="Q11" s="19"/>
      <c r="R11" s="19"/>
      <c r="S11" s="116">
        <v>1</v>
      </c>
      <c r="T11" s="169"/>
      <c r="U11" s="122"/>
      <c r="V11" s="122"/>
      <c r="W11" s="122"/>
      <c r="X11" s="122"/>
      <c r="Y11" s="122"/>
      <c r="Z11" s="122"/>
      <c r="AA11" s="122"/>
      <c r="AB11" s="122"/>
      <c r="AC11" s="167">
        <f t="shared" si="3"/>
        <v>0</v>
      </c>
    </row>
    <row r="12" spans="1:29" ht="15.75" thickBot="1" x14ac:dyDescent="0.3">
      <c r="C12" s="6" t="s">
        <v>7</v>
      </c>
      <c r="D12" s="8">
        <f>SUM(D6:D11)</f>
        <v>34</v>
      </c>
      <c r="G12" s="23" t="s">
        <v>389</v>
      </c>
      <c r="H12" s="92"/>
      <c r="I12" s="35" t="s">
        <v>64</v>
      </c>
      <c r="K12" s="19">
        <v>1</v>
      </c>
      <c r="L12" s="19"/>
      <c r="M12" s="19"/>
      <c r="N12" s="19"/>
      <c r="O12" s="19"/>
      <c r="P12" s="19"/>
      <c r="Q12" s="19"/>
      <c r="R12" s="19"/>
      <c r="S12" s="116">
        <v>1</v>
      </c>
      <c r="T12" s="169"/>
      <c r="U12" s="122"/>
      <c r="V12" s="122"/>
      <c r="W12" s="122"/>
      <c r="X12" s="122"/>
      <c r="Y12" s="122"/>
      <c r="Z12" s="122"/>
      <c r="AA12" s="122"/>
      <c r="AB12" s="122"/>
      <c r="AC12" s="167">
        <f t="shared" si="3"/>
        <v>0</v>
      </c>
    </row>
    <row r="13" spans="1:29" ht="15.75" thickTop="1" x14ac:dyDescent="0.25">
      <c r="G13" s="23" t="s">
        <v>358</v>
      </c>
      <c r="H13" s="92"/>
      <c r="I13" s="35" t="s">
        <v>132</v>
      </c>
      <c r="J13" s="19"/>
      <c r="K13" s="19">
        <v>1</v>
      </c>
      <c r="L13" s="19"/>
      <c r="M13" s="19"/>
      <c r="N13" s="19"/>
      <c r="O13" s="19"/>
      <c r="P13" s="19"/>
      <c r="Q13" s="19"/>
      <c r="R13" s="19"/>
      <c r="S13" s="116"/>
      <c r="T13" s="169"/>
      <c r="U13" s="122"/>
      <c r="V13" s="122"/>
      <c r="W13" s="122"/>
      <c r="X13" s="122"/>
      <c r="Y13" s="122"/>
      <c r="Z13" s="122"/>
      <c r="AA13" s="122"/>
      <c r="AB13" s="122"/>
      <c r="AC13" s="167">
        <f t="shared" si="3"/>
        <v>0</v>
      </c>
    </row>
    <row r="14" spans="1:29" x14ac:dyDescent="0.25">
      <c r="A14" s="1"/>
      <c r="B14" s="1"/>
      <c r="C14" s="1"/>
      <c r="D14" s="1"/>
      <c r="E14" s="1"/>
      <c r="G14" s="23" t="s">
        <v>357</v>
      </c>
      <c r="H14" s="92"/>
      <c r="I14" s="35" t="s">
        <v>133</v>
      </c>
      <c r="J14" s="19"/>
      <c r="K14" s="19">
        <v>1</v>
      </c>
      <c r="L14" s="19"/>
      <c r="M14" s="19"/>
      <c r="N14" s="19"/>
      <c r="O14" s="19"/>
      <c r="P14" s="19"/>
      <c r="Q14" s="19"/>
      <c r="R14" s="19"/>
      <c r="S14" s="116"/>
      <c r="T14" s="169"/>
      <c r="U14" s="122"/>
      <c r="V14" s="122"/>
      <c r="W14" s="122"/>
      <c r="X14" s="122"/>
      <c r="Y14" s="122"/>
      <c r="Z14" s="122"/>
      <c r="AA14" s="122"/>
      <c r="AB14" s="122"/>
      <c r="AC14" s="167">
        <f t="shared" si="3"/>
        <v>0</v>
      </c>
    </row>
    <row r="15" spans="1:29" ht="15.75" thickBot="1" x14ac:dyDescent="0.3">
      <c r="G15" s="389" t="s">
        <v>525</v>
      </c>
      <c r="H15" s="93"/>
      <c r="I15" s="36" t="s">
        <v>359</v>
      </c>
      <c r="J15" s="17"/>
      <c r="K15" s="17">
        <v>-1</v>
      </c>
      <c r="L15" s="17"/>
      <c r="M15" s="17"/>
      <c r="N15" s="17"/>
      <c r="O15" s="17"/>
      <c r="P15" s="17"/>
      <c r="Q15" s="17"/>
      <c r="R15" s="17"/>
      <c r="S15" s="117"/>
      <c r="T15" s="170"/>
      <c r="U15" s="171"/>
      <c r="V15" s="171"/>
      <c r="W15" s="171"/>
      <c r="X15" s="171"/>
      <c r="Y15" s="171"/>
      <c r="Z15" s="171"/>
      <c r="AA15" s="171"/>
      <c r="AB15" s="171"/>
      <c r="AC15" s="172">
        <f t="shared" si="3"/>
        <v>0</v>
      </c>
    </row>
    <row r="16" spans="1:29" x14ac:dyDescent="0.25">
      <c r="A16" t="s">
        <v>26</v>
      </c>
      <c r="G16" s="195" t="s">
        <v>196</v>
      </c>
      <c r="H16" s="192"/>
      <c r="I16" s="257" t="s">
        <v>216</v>
      </c>
      <c r="J16" s="15"/>
      <c r="K16" s="15"/>
      <c r="L16" s="15"/>
      <c r="M16" s="15">
        <v>1</v>
      </c>
      <c r="N16" s="15"/>
      <c r="O16" s="15"/>
      <c r="P16" s="15"/>
      <c r="Q16" s="15">
        <v>1</v>
      </c>
      <c r="R16" s="16"/>
      <c r="S16" s="193">
        <v>2</v>
      </c>
      <c r="T16" s="35" t="s">
        <v>353</v>
      </c>
      <c r="U16" s="19"/>
      <c r="V16" s="19"/>
      <c r="W16" s="19">
        <v>1</v>
      </c>
      <c r="X16" s="19">
        <v>1</v>
      </c>
      <c r="Y16" s="19">
        <v>1</v>
      </c>
      <c r="Z16" s="19"/>
      <c r="AA16" s="19"/>
      <c r="AB16" s="19"/>
      <c r="AC16" s="167">
        <f t="shared" si="3"/>
        <v>1</v>
      </c>
    </row>
    <row r="17" spans="1:29" x14ac:dyDescent="0.25">
      <c r="C17" t="s">
        <v>19</v>
      </c>
      <c r="D17" s="8">
        <f>(K5+J5)/2</f>
        <v>4.5</v>
      </c>
      <c r="G17" s="23" t="s">
        <v>360</v>
      </c>
      <c r="H17" s="92"/>
      <c r="I17" s="258" t="s">
        <v>524</v>
      </c>
      <c r="J17" s="19">
        <v>1</v>
      </c>
      <c r="K17" s="19"/>
      <c r="L17" s="19">
        <v>1</v>
      </c>
      <c r="M17" s="19">
        <v>1</v>
      </c>
      <c r="N17" s="19"/>
      <c r="O17" s="19"/>
      <c r="P17" s="19"/>
      <c r="Q17" s="19"/>
      <c r="R17" s="20">
        <v>1</v>
      </c>
      <c r="S17" s="116">
        <v>1</v>
      </c>
      <c r="T17" s="35"/>
      <c r="U17" s="19"/>
      <c r="V17" s="19"/>
      <c r="W17" s="19"/>
      <c r="X17" s="19"/>
      <c r="Y17" s="19"/>
      <c r="Z17" s="122"/>
      <c r="AA17" s="122"/>
      <c r="AB17" s="122"/>
      <c r="AC17" s="167">
        <f t="shared" si="3"/>
        <v>0</v>
      </c>
    </row>
    <row r="18" spans="1:29" x14ac:dyDescent="0.25">
      <c r="C18" t="s">
        <v>20</v>
      </c>
      <c r="D18" s="8">
        <f>SUM(N5:P5)</f>
        <v>0</v>
      </c>
      <c r="G18" s="23"/>
      <c r="H18" s="91"/>
      <c r="I18" s="258" t="s">
        <v>370</v>
      </c>
      <c r="J18" s="19">
        <v>1</v>
      </c>
      <c r="K18" s="19"/>
      <c r="L18" s="19"/>
      <c r="M18" s="19"/>
      <c r="N18" s="19"/>
      <c r="O18" s="19"/>
      <c r="P18" s="19"/>
      <c r="Q18" s="19"/>
      <c r="R18" s="20"/>
      <c r="S18" s="116">
        <v>1</v>
      </c>
      <c r="T18" s="169"/>
      <c r="U18" s="122"/>
      <c r="V18" s="122"/>
      <c r="W18" s="122"/>
      <c r="X18" s="122"/>
      <c r="Y18" s="122"/>
      <c r="Z18" s="122"/>
      <c r="AA18" s="122"/>
      <c r="AB18" s="122"/>
      <c r="AC18" s="167">
        <f t="shared" si="3"/>
        <v>0</v>
      </c>
    </row>
    <row r="19" spans="1:29" ht="15.75" thickBot="1" x14ac:dyDescent="0.3">
      <c r="C19" t="s">
        <v>102</v>
      </c>
      <c r="D19" s="8"/>
      <c r="G19" s="199" t="s">
        <v>372</v>
      </c>
      <c r="H19" s="97">
        <f>SUM(S16:S19)</f>
        <v>4</v>
      </c>
      <c r="I19" s="259"/>
      <c r="J19" s="17"/>
      <c r="K19" s="17"/>
      <c r="L19" s="17"/>
      <c r="M19" s="17"/>
      <c r="N19" s="17"/>
      <c r="O19" s="17"/>
      <c r="P19" s="17"/>
      <c r="Q19" s="17"/>
      <c r="R19" s="18"/>
      <c r="S19" s="117"/>
      <c r="T19" s="170"/>
      <c r="U19" s="171"/>
      <c r="V19" s="171"/>
      <c r="W19" s="171"/>
      <c r="X19" s="171"/>
      <c r="Y19" s="171"/>
      <c r="Z19" s="171"/>
      <c r="AA19" s="171"/>
      <c r="AB19" s="171"/>
      <c r="AC19" s="172">
        <f t="shared" si="3"/>
        <v>0</v>
      </c>
    </row>
    <row r="20" spans="1:29" x14ac:dyDescent="0.25">
      <c r="C20" t="s">
        <v>21</v>
      </c>
      <c r="D20" s="11">
        <f>(U5+J5)/5</f>
        <v>1.4</v>
      </c>
      <c r="G20" s="198" t="s">
        <v>387</v>
      </c>
      <c r="H20" s="192"/>
      <c r="I20" s="257" t="s">
        <v>44</v>
      </c>
      <c r="J20" s="15"/>
      <c r="K20" s="15"/>
      <c r="L20" s="15"/>
      <c r="M20" s="15"/>
      <c r="N20" s="15"/>
      <c r="O20" s="15"/>
      <c r="P20" s="15"/>
      <c r="Q20" s="15">
        <v>1</v>
      </c>
      <c r="R20" s="16"/>
      <c r="S20" s="193">
        <v>1</v>
      </c>
      <c r="Y20" s="98"/>
      <c r="Z20" s="98"/>
      <c r="AA20" s="98"/>
      <c r="AB20" s="98"/>
      <c r="AC20" s="167">
        <f>SUM(Y20:AA20)+(U26+V26)/2</f>
        <v>0</v>
      </c>
    </row>
    <row r="21" spans="1:29" x14ac:dyDescent="0.25">
      <c r="D21" s="8"/>
      <c r="G21" s="23" t="s">
        <v>354</v>
      </c>
      <c r="H21" s="92"/>
      <c r="I21" s="306" t="s">
        <v>507</v>
      </c>
      <c r="J21" s="204">
        <v>2</v>
      </c>
      <c r="K21" s="204"/>
      <c r="L21" s="204">
        <v>1</v>
      </c>
      <c r="M21" s="204"/>
      <c r="N21" s="204"/>
      <c r="O21" s="204"/>
      <c r="P21" s="204"/>
      <c r="Q21" s="204"/>
      <c r="R21" s="307"/>
      <c r="S21" s="308">
        <v>3</v>
      </c>
      <c r="T21" s="306" t="s">
        <v>460</v>
      </c>
      <c r="U21" s="204">
        <v>1</v>
      </c>
      <c r="V21" s="204"/>
      <c r="W21" s="204"/>
      <c r="X21" s="204"/>
      <c r="Y21" s="204"/>
      <c r="Z21" s="270"/>
      <c r="AA21" s="122"/>
      <c r="AB21" s="122"/>
      <c r="AC21" s="167">
        <f t="shared" si="3"/>
        <v>0.5</v>
      </c>
    </row>
    <row r="22" spans="1:29" x14ac:dyDescent="0.25">
      <c r="B22">
        <v>14</v>
      </c>
      <c r="C22" t="s">
        <v>23</v>
      </c>
      <c r="D22" s="8"/>
      <c r="G22" s="23"/>
      <c r="H22" s="92"/>
      <c r="I22" s="306"/>
      <c r="J22" s="204"/>
      <c r="K22" s="204"/>
      <c r="L22" s="204"/>
      <c r="M22" s="204"/>
      <c r="N22" s="204"/>
      <c r="O22" s="204"/>
      <c r="P22" s="204"/>
      <c r="Q22" s="204"/>
      <c r="R22" s="307"/>
      <c r="S22" s="308"/>
      <c r="T22" s="306"/>
      <c r="U22" s="204"/>
      <c r="V22" s="204"/>
      <c r="W22" s="204"/>
      <c r="X22" s="204"/>
      <c r="Y22" s="204"/>
      <c r="Z22" s="270"/>
      <c r="AA22" s="122"/>
      <c r="AB22" s="122"/>
      <c r="AC22" s="167">
        <f t="shared" si="3"/>
        <v>0</v>
      </c>
    </row>
    <row r="23" spans="1:29" x14ac:dyDescent="0.25">
      <c r="B23">
        <v>0</v>
      </c>
      <c r="C23" t="s">
        <v>24</v>
      </c>
      <c r="D23" s="8">
        <f>INT(B23/3)</f>
        <v>0</v>
      </c>
      <c r="G23" s="23"/>
      <c r="H23" s="92"/>
      <c r="I23" s="306"/>
      <c r="J23" s="204"/>
      <c r="K23" s="204"/>
      <c r="L23" s="204"/>
      <c r="M23" s="204"/>
      <c r="N23" s="204"/>
      <c r="O23" s="204"/>
      <c r="P23" s="204"/>
      <c r="Q23" s="204"/>
      <c r="R23" s="307"/>
      <c r="S23" s="308"/>
      <c r="T23" s="306"/>
      <c r="U23" s="204"/>
      <c r="V23" s="204"/>
      <c r="W23" s="204"/>
      <c r="X23" s="204"/>
      <c r="Y23" s="204"/>
      <c r="Z23" s="270"/>
      <c r="AA23" s="122"/>
      <c r="AB23" s="122"/>
      <c r="AC23" s="167">
        <f t="shared" si="3"/>
        <v>0</v>
      </c>
    </row>
    <row r="24" spans="1:29" x14ac:dyDescent="0.25">
      <c r="B24">
        <v>0</v>
      </c>
      <c r="C24" t="s">
        <v>25</v>
      </c>
      <c r="D24" s="8">
        <f>B24</f>
        <v>0</v>
      </c>
      <c r="G24" s="23" t="s">
        <v>371</v>
      </c>
      <c r="H24" s="91"/>
      <c r="I24" s="306"/>
      <c r="J24" s="204"/>
      <c r="K24" s="304"/>
      <c r="L24" s="204"/>
      <c r="M24" s="204"/>
      <c r="N24" s="204"/>
      <c r="O24" s="204"/>
      <c r="P24" s="204"/>
      <c r="Q24" s="204"/>
      <c r="R24" s="307"/>
      <c r="S24" s="308"/>
      <c r="T24" s="269"/>
      <c r="U24" s="270"/>
      <c r="V24" s="270"/>
      <c r="W24" s="270"/>
      <c r="X24" s="270"/>
      <c r="Y24" s="270"/>
      <c r="Z24" s="270"/>
      <c r="AA24" s="122"/>
      <c r="AB24" s="122"/>
      <c r="AC24" s="167">
        <f t="shared" si="3"/>
        <v>0</v>
      </c>
    </row>
    <row r="25" spans="1:29" x14ac:dyDescent="0.25">
      <c r="G25" s="253" t="s">
        <v>372</v>
      </c>
      <c r="H25" s="254">
        <f>SUM(S20:S25)</f>
        <v>4</v>
      </c>
      <c r="I25" s="309"/>
      <c r="J25" s="310"/>
      <c r="K25" s="310"/>
      <c r="L25" s="310"/>
      <c r="M25" s="310"/>
      <c r="N25" s="310"/>
      <c r="O25" s="310"/>
      <c r="P25" s="310"/>
      <c r="Q25" s="310"/>
      <c r="R25" s="311"/>
      <c r="S25" s="312"/>
      <c r="T25" s="313"/>
      <c r="U25" s="314"/>
      <c r="V25" s="314"/>
      <c r="W25" s="314"/>
      <c r="X25" s="314"/>
      <c r="Y25" s="314"/>
      <c r="Z25" s="314"/>
      <c r="AA25" s="255"/>
      <c r="AB25" s="255"/>
      <c r="AC25" s="256">
        <f t="shared" si="3"/>
        <v>0</v>
      </c>
    </row>
    <row r="26" spans="1:29" ht="15.75" thickBot="1" x14ac:dyDescent="0.3">
      <c r="C26" s="7" t="s">
        <v>7</v>
      </c>
      <c r="D26" s="7">
        <f>SUM(D17:D24)</f>
        <v>5.9</v>
      </c>
      <c r="G26" s="89" t="s">
        <v>435</v>
      </c>
      <c r="H26" s="192"/>
      <c r="I26" s="306" t="s">
        <v>523</v>
      </c>
      <c r="J26" s="204">
        <v>1</v>
      </c>
      <c r="K26" s="204"/>
      <c r="L26" s="204">
        <v>1</v>
      </c>
      <c r="M26" s="204">
        <v>1</v>
      </c>
      <c r="N26" s="204"/>
      <c r="O26" s="204"/>
      <c r="P26" s="204"/>
      <c r="Q26" s="204"/>
      <c r="R26" s="307">
        <v>1</v>
      </c>
      <c r="S26" s="454">
        <v>2</v>
      </c>
      <c r="T26" s="306" t="s">
        <v>436</v>
      </c>
      <c r="U26" s="204"/>
      <c r="V26" s="204"/>
      <c r="W26" s="204">
        <v>1</v>
      </c>
      <c r="X26" s="204">
        <v>1</v>
      </c>
      <c r="Y26" s="204"/>
      <c r="Z26" s="270"/>
      <c r="AA26" s="122"/>
      <c r="AB26" s="122"/>
      <c r="AC26" s="167">
        <f t="shared" si="3"/>
        <v>0</v>
      </c>
    </row>
    <row r="27" spans="1:29" ht="16.5" thickTop="1" thickBot="1" x14ac:dyDescent="0.3">
      <c r="G27" s="23"/>
      <c r="H27" s="92"/>
      <c r="I27" s="457" t="s">
        <v>594</v>
      </c>
      <c r="J27" s="458"/>
      <c r="K27" s="458"/>
      <c r="L27" s="458"/>
      <c r="M27" s="458"/>
      <c r="N27" s="458"/>
      <c r="O27" s="458"/>
      <c r="P27" s="458"/>
      <c r="Q27" s="458">
        <v>1</v>
      </c>
      <c r="R27" s="459"/>
      <c r="S27" s="460"/>
      <c r="T27" s="461" t="s">
        <v>595</v>
      </c>
      <c r="U27" s="458">
        <v>1</v>
      </c>
      <c r="V27" s="458"/>
      <c r="W27" s="458"/>
      <c r="X27" s="458"/>
      <c r="Y27" s="458"/>
      <c r="Z27" s="462"/>
      <c r="AA27" s="463"/>
      <c r="AB27" s="463"/>
      <c r="AC27" s="464">
        <f t="shared" si="3"/>
        <v>0.5</v>
      </c>
    </row>
    <row r="28" spans="1:29" ht="15.75" thickBot="1" x14ac:dyDescent="0.3">
      <c r="A28" t="s">
        <v>27</v>
      </c>
      <c r="G28" s="199" t="s">
        <v>437</v>
      </c>
      <c r="H28" s="97">
        <v>3</v>
      </c>
      <c r="I28" s="315"/>
      <c r="J28" s="316"/>
      <c r="K28" s="316"/>
      <c r="L28" s="316"/>
      <c r="M28" s="316"/>
      <c r="N28" s="316"/>
      <c r="O28" s="316"/>
      <c r="P28" s="316"/>
      <c r="Q28" s="316"/>
      <c r="R28" s="317"/>
      <c r="S28" s="455"/>
      <c r="T28" s="318"/>
      <c r="U28" s="319"/>
      <c r="V28" s="319"/>
      <c r="W28" s="319"/>
      <c r="X28" s="319"/>
      <c r="Y28" s="319"/>
      <c r="Z28" s="319"/>
      <c r="AA28" s="171"/>
      <c r="AB28" s="171"/>
      <c r="AC28" s="172">
        <f t="shared" si="3"/>
        <v>0</v>
      </c>
    </row>
    <row r="29" spans="1:29" x14ac:dyDescent="0.25">
      <c r="B29" t="s">
        <v>32</v>
      </c>
      <c r="C29" t="s">
        <v>28</v>
      </c>
      <c r="D29" s="8"/>
      <c r="H29" s="219"/>
    </row>
    <row r="30" spans="1:29" x14ac:dyDescent="0.25">
      <c r="C30" t="s">
        <v>29</v>
      </c>
      <c r="D30" s="8">
        <v>2</v>
      </c>
      <c r="H30" s="219"/>
    </row>
    <row r="31" spans="1:29" x14ac:dyDescent="0.25">
      <c r="C31" t="s">
        <v>30</v>
      </c>
      <c r="D31" s="8"/>
      <c r="H31" s="219"/>
    </row>
    <row r="32" spans="1:29" x14ac:dyDescent="0.25">
      <c r="C32" t="s">
        <v>31</v>
      </c>
      <c r="D32" s="8"/>
      <c r="H32" s="219"/>
    </row>
    <row r="33" spans="2:11" ht="15.75" thickBot="1" x14ac:dyDescent="0.3">
      <c r="C33" s="7" t="s">
        <v>34</v>
      </c>
      <c r="D33" s="7">
        <f>SUM(D29:D32)</f>
        <v>2</v>
      </c>
    </row>
    <row r="34" spans="2:11" ht="15.75" thickTop="1" x14ac:dyDescent="0.25">
      <c r="B34" t="s">
        <v>33</v>
      </c>
    </row>
    <row r="35" spans="2:11" x14ac:dyDescent="0.25">
      <c r="B35" t="s">
        <v>35</v>
      </c>
      <c r="C35" t="s">
        <v>36</v>
      </c>
      <c r="D35" s="8">
        <f>R5*-1</f>
        <v>-2</v>
      </c>
    </row>
    <row r="36" spans="2:11" x14ac:dyDescent="0.25">
      <c r="C36" t="s">
        <v>117</v>
      </c>
      <c r="D36" s="8">
        <f>(INT((D12-10)/5)*-1)</f>
        <v>-4</v>
      </c>
      <c r="K36" s="456"/>
    </row>
    <row r="37" spans="2:11" ht="15.75" thickBot="1" x14ac:dyDescent="0.3">
      <c r="C37" s="52" t="s">
        <v>116</v>
      </c>
      <c r="D37" s="7">
        <f>IF((D33+(D35+D36))&lt;0,0,(D33+(D35+D36)))</f>
        <v>0</v>
      </c>
    </row>
    <row r="38" spans="2:11" ht="15.75" thickTop="1" x14ac:dyDescent="0.25"/>
    <row r="40" spans="2:11" ht="15.75" thickBot="1" x14ac:dyDescent="0.3">
      <c r="C40" s="9" t="s">
        <v>37</v>
      </c>
      <c r="D40" s="9">
        <f>D26-D37</f>
        <v>5.9</v>
      </c>
    </row>
    <row r="41" spans="2:11" ht="15.75" thickTop="1" x14ac:dyDescent="0.25"/>
  </sheetData>
  <conditionalFormatting sqref="D40">
    <cfRule type="cellIs" dxfId="47" priority="4" operator="equal">
      <formula>0</formula>
    </cfRule>
    <cfRule type="cellIs" dxfId="46" priority="5" operator="lessThan">
      <formula>0</formula>
    </cfRule>
    <cfRule type="cellIs" dxfId="45" priority="6" operator="greaterThan">
      <formula>0</formula>
    </cfRule>
  </conditionalFormatting>
  <conditionalFormatting sqref="D1">
    <cfRule type="cellIs" dxfId="44" priority="1" operator="lessThan">
      <formula>0</formula>
    </cfRule>
    <cfRule type="cellIs" dxfId="43" priority="2" operator="equal">
      <formula>0</formula>
    </cfRule>
    <cfRule type="cellIs" dxfId="42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AB42"/>
  <sheetViews>
    <sheetView zoomScale="80" zoomScaleNormal="80" workbookViewId="0">
      <selection activeCell="D18" sqref="D18"/>
    </sheetView>
  </sheetViews>
  <sheetFormatPr defaultRowHeight="15" x14ac:dyDescent="0.25"/>
  <cols>
    <col min="3" max="3" width="18.42578125" customWidth="1"/>
    <col min="7" max="7" width="8.28515625" customWidth="1"/>
    <col min="8" max="8" width="6.5703125" customWidth="1"/>
    <col min="9" max="9" width="17.42578125" customWidth="1"/>
    <col min="18" max="18" width="3.5703125" customWidth="1"/>
    <col min="19" max="19" width="31.7109375" customWidth="1"/>
  </cols>
  <sheetData>
    <row r="1" spans="1:28" x14ac:dyDescent="0.25">
      <c r="C1" t="s">
        <v>38</v>
      </c>
      <c r="D1">
        <f>D41+D2+D3</f>
        <v>5.0999999999999996</v>
      </c>
      <c r="I1" s="10" t="s">
        <v>46</v>
      </c>
      <c r="J1" s="8">
        <f>J5+T5</f>
        <v>3</v>
      </c>
      <c r="K1" s="8">
        <f t="shared" ref="K1:P1" si="0">K5+V5</f>
        <v>3</v>
      </c>
      <c r="L1" s="8">
        <f t="shared" si="0"/>
        <v>3</v>
      </c>
      <c r="M1" s="8">
        <f t="shared" si="0"/>
        <v>1</v>
      </c>
      <c r="N1" s="8">
        <f t="shared" si="0"/>
        <v>0</v>
      </c>
      <c r="O1" s="8">
        <f t="shared" si="0"/>
        <v>0</v>
      </c>
      <c r="P1" s="8">
        <f t="shared" si="0"/>
        <v>1</v>
      </c>
    </row>
    <row r="2" spans="1:28" x14ac:dyDescent="0.25">
      <c r="C2" t="s">
        <v>151</v>
      </c>
      <c r="D2" s="8">
        <f>SUM(AB24:AB27)</f>
        <v>3</v>
      </c>
    </row>
    <row r="3" spans="1:28" x14ac:dyDescent="0.25">
      <c r="C3" t="s">
        <v>177</v>
      </c>
      <c r="D3" s="8">
        <v>0</v>
      </c>
      <c r="G3" s="2"/>
      <c r="H3" s="2" t="s">
        <v>68</v>
      </c>
      <c r="I3" s="13" t="s">
        <v>22</v>
      </c>
      <c r="J3" s="2"/>
      <c r="S3" s="14" t="s">
        <v>17</v>
      </c>
    </row>
    <row r="4" spans="1:28" ht="30" x14ac:dyDescent="0.25">
      <c r="B4" t="s">
        <v>0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115</v>
      </c>
      <c r="S4" s="4" t="s">
        <v>9</v>
      </c>
      <c r="T4" s="5" t="s">
        <v>11</v>
      </c>
      <c r="U4" s="5" t="s">
        <v>200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</row>
    <row r="5" spans="1:28" x14ac:dyDescent="0.25">
      <c r="C5" t="s">
        <v>4</v>
      </c>
      <c r="D5" t="s">
        <v>5</v>
      </c>
      <c r="J5" s="8">
        <f>SUM(J6:J22)</f>
        <v>0</v>
      </c>
      <c r="K5" s="8">
        <f>SUM(K6:K22)</f>
        <v>0</v>
      </c>
      <c r="L5" s="8">
        <f>SUM(L6:L22)</f>
        <v>0</v>
      </c>
      <c r="M5" s="8">
        <f>SUM(M6:M23)</f>
        <v>0</v>
      </c>
      <c r="N5" s="8">
        <f>SUM(N6:N23)</f>
        <v>0</v>
      </c>
      <c r="O5" s="8">
        <f>SUM(O6:O23)</f>
        <v>0</v>
      </c>
      <c r="P5" s="8">
        <f>SUM(P6:P23)</f>
        <v>1</v>
      </c>
      <c r="Q5" s="8">
        <f>SUM(Q6:Q23)</f>
        <v>0</v>
      </c>
      <c r="T5" s="8">
        <f>SUM(T6:T23)</f>
        <v>3</v>
      </c>
      <c r="U5" s="8"/>
      <c r="V5" s="8">
        <f t="shared" ref="V5:AA5" si="1">SUM(V6:V23)</f>
        <v>3</v>
      </c>
      <c r="W5" s="8">
        <f t="shared" si="1"/>
        <v>3</v>
      </c>
      <c r="X5" s="8">
        <f t="shared" si="1"/>
        <v>1</v>
      </c>
      <c r="Y5" s="8">
        <f t="shared" si="1"/>
        <v>0</v>
      </c>
      <c r="Z5" s="8">
        <f t="shared" si="1"/>
        <v>0</v>
      </c>
      <c r="AA5" s="8">
        <f t="shared" si="1"/>
        <v>0</v>
      </c>
      <c r="AB5">
        <f>SUM(AB6:AB20)</f>
        <v>2.5</v>
      </c>
    </row>
    <row r="6" spans="1:28" x14ac:dyDescent="0.25">
      <c r="B6" t="s">
        <v>1</v>
      </c>
      <c r="C6" t="s">
        <v>250</v>
      </c>
      <c r="G6" s="71"/>
      <c r="H6" s="135"/>
    </row>
    <row r="7" spans="1:28" x14ac:dyDescent="0.25">
      <c r="B7" t="s">
        <v>39</v>
      </c>
      <c r="C7" t="s">
        <v>248</v>
      </c>
      <c r="D7">
        <v>8</v>
      </c>
      <c r="H7" s="135"/>
    </row>
    <row r="8" spans="1:28" ht="15.75" thickBot="1" x14ac:dyDescent="0.3">
      <c r="B8" t="s">
        <v>40</v>
      </c>
      <c r="C8" t="s">
        <v>249</v>
      </c>
      <c r="D8">
        <v>5</v>
      </c>
      <c r="G8" s="100"/>
      <c r="H8" s="101"/>
      <c r="I8" s="100"/>
      <c r="J8" s="100"/>
    </row>
    <row r="9" spans="1:28" x14ac:dyDescent="0.25">
      <c r="B9" t="s">
        <v>2</v>
      </c>
      <c r="D9">
        <v>5</v>
      </c>
      <c r="G9" s="21"/>
      <c r="H9" s="90"/>
      <c r="I9" s="34" t="s">
        <v>44</v>
      </c>
      <c r="J9" s="15"/>
      <c r="K9" s="15"/>
      <c r="L9" s="15"/>
      <c r="M9" s="15"/>
      <c r="N9" s="15"/>
      <c r="O9" s="15"/>
      <c r="P9" s="15">
        <v>1</v>
      </c>
      <c r="Q9" s="15"/>
      <c r="R9" s="115">
        <v>1</v>
      </c>
      <c r="S9" s="251" t="s">
        <v>251</v>
      </c>
      <c r="T9" s="165"/>
      <c r="U9" s="165"/>
      <c r="V9" s="165"/>
      <c r="W9" s="165"/>
      <c r="X9" s="165">
        <v>0</v>
      </c>
      <c r="Y9" s="165"/>
      <c r="Z9" s="165"/>
      <c r="AA9" s="165"/>
      <c r="AB9" s="166">
        <f>SUM(X9:Z9)+(T9+U9)/2</f>
        <v>0</v>
      </c>
    </row>
    <row r="10" spans="1:28" x14ac:dyDescent="0.25">
      <c r="B10" t="s">
        <v>3</v>
      </c>
      <c r="C10" t="s">
        <v>6</v>
      </c>
      <c r="D10">
        <v>0</v>
      </c>
      <c r="G10" s="23"/>
      <c r="H10" s="91"/>
      <c r="I10" s="69"/>
      <c r="J10" s="19"/>
      <c r="K10" s="19"/>
      <c r="L10" s="19"/>
      <c r="M10" s="19"/>
      <c r="N10" s="19"/>
      <c r="O10" s="19"/>
      <c r="P10" s="19"/>
      <c r="Q10" s="19"/>
      <c r="R10" s="116">
        <v>3</v>
      </c>
      <c r="S10" s="269" t="s">
        <v>469</v>
      </c>
      <c r="T10" s="270">
        <v>3</v>
      </c>
      <c r="U10" s="122"/>
      <c r="V10" s="122">
        <v>1</v>
      </c>
      <c r="W10" s="122">
        <v>1</v>
      </c>
      <c r="X10" s="122"/>
      <c r="Y10" s="122"/>
      <c r="Z10" s="122"/>
      <c r="AA10" s="122"/>
      <c r="AB10" s="167">
        <f t="shared" ref="AB10:AB19" si="2">SUM(X10:Z10)+(T10+U10)/2</f>
        <v>1.5</v>
      </c>
    </row>
    <row r="11" spans="1:28" x14ac:dyDescent="0.25">
      <c r="C11" t="s">
        <v>6</v>
      </c>
      <c r="D11">
        <v>0</v>
      </c>
      <c r="G11" s="23"/>
      <c r="H11" s="92"/>
      <c r="I11" s="35"/>
      <c r="J11" s="19"/>
      <c r="K11" s="19"/>
      <c r="L11" s="19"/>
      <c r="M11" s="19"/>
      <c r="N11" s="19"/>
      <c r="O11" s="19"/>
      <c r="P11" s="19"/>
      <c r="Q11" s="19"/>
      <c r="R11" s="116"/>
      <c r="S11" s="169"/>
      <c r="T11" s="122"/>
      <c r="U11" s="122"/>
      <c r="V11" s="122"/>
      <c r="W11" s="122"/>
      <c r="X11" s="122"/>
      <c r="Y11" s="122"/>
      <c r="Z11" s="122"/>
      <c r="AA11" s="122"/>
      <c r="AB11" s="167">
        <f t="shared" si="2"/>
        <v>0</v>
      </c>
    </row>
    <row r="12" spans="1:28" ht="15.75" thickBot="1" x14ac:dyDescent="0.3">
      <c r="G12" s="23"/>
      <c r="H12" s="92"/>
      <c r="I12" s="35"/>
      <c r="J12" s="19"/>
      <c r="K12" s="19"/>
      <c r="L12" s="19"/>
      <c r="M12" s="19"/>
      <c r="N12" s="19"/>
      <c r="O12" s="19"/>
      <c r="P12" s="19"/>
      <c r="Q12" s="19"/>
      <c r="R12" s="116"/>
      <c r="S12" s="169"/>
      <c r="T12" s="122"/>
      <c r="U12" s="122"/>
      <c r="V12" s="122"/>
      <c r="W12" s="122"/>
      <c r="X12" s="122"/>
      <c r="Y12" s="122"/>
      <c r="Z12" s="122"/>
      <c r="AA12" s="122"/>
      <c r="AB12" s="167">
        <f t="shared" si="2"/>
        <v>0</v>
      </c>
    </row>
    <row r="13" spans="1:28" ht="15.75" thickBot="1" x14ac:dyDescent="0.3">
      <c r="C13" s="6" t="s">
        <v>7</v>
      </c>
      <c r="D13" s="8">
        <f>SUM(D7:D12)</f>
        <v>18</v>
      </c>
      <c r="G13" s="23"/>
      <c r="H13" s="92"/>
      <c r="I13" s="35"/>
      <c r="J13" s="19"/>
      <c r="K13" s="19"/>
      <c r="L13" s="19"/>
      <c r="M13" s="19"/>
      <c r="N13" s="19"/>
      <c r="O13" s="19"/>
      <c r="P13" s="19"/>
      <c r="Q13" s="19"/>
      <c r="R13" s="116">
        <v>1</v>
      </c>
      <c r="S13" s="251" t="s">
        <v>199</v>
      </c>
      <c r="T13" s="165"/>
      <c r="U13" s="165"/>
      <c r="V13" s="165"/>
      <c r="W13" s="165"/>
      <c r="X13" s="165"/>
      <c r="Y13" s="165"/>
      <c r="Z13" s="165"/>
      <c r="AA13" s="165"/>
      <c r="AB13" s="166">
        <f t="shared" si="2"/>
        <v>0</v>
      </c>
    </row>
    <row r="14" spans="1:28" ht="15.75" thickTop="1" x14ac:dyDescent="0.25">
      <c r="A14" s="1"/>
      <c r="B14" s="1"/>
      <c r="E14" s="1"/>
      <c r="G14" s="23"/>
      <c r="H14" s="92"/>
      <c r="I14" s="35"/>
      <c r="J14" s="19"/>
      <c r="K14" s="19"/>
      <c r="L14" s="19"/>
      <c r="M14" s="19"/>
      <c r="N14" s="19"/>
      <c r="O14" s="19"/>
      <c r="P14" s="19"/>
      <c r="Q14" s="19"/>
      <c r="R14" s="116"/>
      <c r="S14" s="169" t="s">
        <v>247</v>
      </c>
      <c r="T14" s="122"/>
      <c r="U14" s="122"/>
      <c r="V14" s="122">
        <v>1</v>
      </c>
      <c r="W14" s="122">
        <v>1</v>
      </c>
      <c r="X14" s="122">
        <v>1</v>
      </c>
      <c r="Y14" s="122"/>
      <c r="Z14" s="122"/>
      <c r="AA14" s="122"/>
      <c r="AB14" s="167">
        <f t="shared" si="2"/>
        <v>1</v>
      </c>
    </row>
    <row r="15" spans="1:28" ht="15.75" thickBot="1" x14ac:dyDescent="0.3">
      <c r="C15" s="1"/>
      <c r="D15" s="1"/>
      <c r="G15" s="22"/>
      <c r="H15" s="93"/>
      <c r="I15" s="36"/>
      <c r="J15" s="17"/>
      <c r="K15" s="17"/>
      <c r="L15" s="17"/>
      <c r="M15" s="17"/>
      <c r="N15" s="17"/>
      <c r="O15" s="17"/>
      <c r="P15" s="17"/>
      <c r="Q15" s="17"/>
      <c r="R15" s="116">
        <v>1</v>
      </c>
      <c r="S15" s="305" t="s">
        <v>439</v>
      </c>
      <c r="T15" s="252"/>
      <c r="U15" s="252"/>
      <c r="V15" s="270">
        <v>1</v>
      </c>
      <c r="W15" s="270">
        <v>1</v>
      </c>
      <c r="X15" s="252"/>
      <c r="Y15" s="122"/>
      <c r="Z15" s="122"/>
      <c r="AA15" s="122"/>
      <c r="AB15" s="167">
        <f t="shared" si="2"/>
        <v>0</v>
      </c>
    </row>
    <row r="16" spans="1:28" x14ac:dyDescent="0.25">
      <c r="A16" t="s">
        <v>26</v>
      </c>
      <c r="G16" s="89"/>
      <c r="H16" s="96"/>
      <c r="I16" s="34"/>
      <c r="J16" s="15"/>
      <c r="K16" s="15"/>
      <c r="L16" s="15"/>
      <c r="M16" s="15"/>
      <c r="N16" s="15"/>
      <c r="O16" s="15"/>
      <c r="P16" s="15"/>
      <c r="Q16" s="15"/>
      <c r="R16" s="116"/>
      <c r="S16" s="35"/>
      <c r="T16" s="19"/>
      <c r="U16" s="19"/>
      <c r="V16" s="19"/>
      <c r="W16" s="19"/>
      <c r="X16" s="19"/>
      <c r="Y16" s="19"/>
      <c r="Z16" s="19"/>
      <c r="AA16" s="19"/>
      <c r="AB16" s="167">
        <f t="shared" si="2"/>
        <v>0</v>
      </c>
    </row>
    <row r="17" spans="1:28" x14ac:dyDescent="0.25">
      <c r="G17" s="23"/>
      <c r="H17" s="92"/>
      <c r="I17" s="35"/>
      <c r="J17" s="19"/>
      <c r="K17" s="19"/>
      <c r="L17" s="19"/>
      <c r="M17" s="19"/>
      <c r="N17" s="19"/>
      <c r="O17" s="19"/>
      <c r="P17" s="19"/>
      <c r="Q17" s="19"/>
      <c r="R17" s="116"/>
      <c r="S17" s="35"/>
      <c r="T17" s="19"/>
      <c r="U17" s="19"/>
      <c r="V17" s="19"/>
      <c r="W17" s="19"/>
      <c r="X17" s="19"/>
      <c r="Y17" s="122"/>
      <c r="Z17" s="122"/>
      <c r="AA17" s="122"/>
      <c r="AB17" s="167">
        <f t="shared" si="2"/>
        <v>0</v>
      </c>
    </row>
    <row r="18" spans="1:28" x14ac:dyDescent="0.25">
      <c r="C18" t="s">
        <v>438</v>
      </c>
      <c r="D18" s="8">
        <f>SUM(AB9:AB12)</f>
        <v>1.5</v>
      </c>
      <c r="G18" s="23"/>
      <c r="H18" s="91"/>
      <c r="I18" s="35"/>
      <c r="J18" s="19"/>
      <c r="K18" s="19"/>
      <c r="L18" s="19"/>
      <c r="M18" s="19"/>
      <c r="N18" s="19"/>
      <c r="O18" s="19"/>
      <c r="P18" s="19"/>
      <c r="Q18" s="19"/>
      <c r="R18" s="116"/>
      <c r="S18" s="169"/>
      <c r="T18" s="122"/>
      <c r="U18" s="122"/>
      <c r="V18" s="122"/>
      <c r="W18" s="122"/>
      <c r="X18" s="122"/>
      <c r="Y18" s="122"/>
      <c r="Z18" s="122"/>
      <c r="AA18" s="122"/>
      <c r="AB18" s="167">
        <f t="shared" si="2"/>
        <v>0</v>
      </c>
    </row>
    <row r="19" spans="1:28" ht="15.75" thickBot="1" x14ac:dyDescent="0.3">
      <c r="C19" t="s">
        <v>20</v>
      </c>
      <c r="D19" s="8">
        <f>SUM(M5:O5)</f>
        <v>0</v>
      </c>
      <c r="G19" s="22"/>
      <c r="H19" s="97"/>
      <c r="I19" s="36"/>
      <c r="J19" s="17"/>
      <c r="K19" s="17"/>
      <c r="L19" s="17"/>
      <c r="M19" s="17"/>
      <c r="N19" s="17"/>
      <c r="O19" s="17"/>
      <c r="P19" s="17"/>
      <c r="Q19" s="17"/>
      <c r="R19" s="117"/>
      <c r="S19" s="170"/>
      <c r="T19" s="171"/>
      <c r="U19" s="171"/>
      <c r="V19" s="171"/>
      <c r="W19" s="171"/>
      <c r="X19" s="171"/>
      <c r="Y19" s="171"/>
      <c r="Z19" s="171"/>
      <c r="AA19" s="171"/>
      <c r="AB19" s="172">
        <f t="shared" si="2"/>
        <v>0</v>
      </c>
    </row>
    <row r="20" spans="1:28" x14ac:dyDescent="0.25">
      <c r="C20" t="s">
        <v>102</v>
      </c>
      <c r="D20" s="8"/>
      <c r="R20">
        <f>SUM(R9:R19)</f>
        <v>6</v>
      </c>
    </row>
    <row r="21" spans="1:28" x14ac:dyDescent="0.25">
      <c r="C21" t="s">
        <v>21</v>
      </c>
      <c r="D21" s="11">
        <f>(T5/5)</f>
        <v>0.6</v>
      </c>
    </row>
    <row r="22" spans="1:28" x14ac:dyDescent="0.25">
      <c r="B22">
        <v>14</v>
      </c>
      <c r="D22" s="8"/>
    </row>
    <row r="23" spans="1:28" ht="15.75" thickBot="1" x14ac:dyDescent="0.3">
      <c r="B23">
        <v>0</v>
      </c>
      <c r="C23" t="s">
        <v>23</v>
      </c>
      <c r="D23" s="8"/>
    </row>
    <row r="24" spans="1:28" x14ac:dyDescent="0.25">
      <c r="B24">
        <v>0</v>
      </c>
      <c r="C24" t="s">
        <v>24</v>
      </c>
      <c r="D24" s="8">
        <f>INT(B23/3)</f>
        <v>0</v>
      </c>
      <c r="H24" s="135"/>
      <c r="S24" s="139" t="s">
        <v>253</v>
      </c>
      <c r="T24" s="137"/>
      <c r="U24" s="137"/>
      <c r="V24" s="137"/>
      <c r="W24" s="137"/>
      <c r="X24" s="137"/>
      <c r="Y24" s="137"/>
      <c r="Z24" s="137"/>
      <c r="AA24" s="137"/>
      <c r="AB24" s="138">
        <f>SUM(X24:Z24)+(T24+U24)/2</f>
        <v>0</v>
      </c>
    </row>
    <row r="25" spans="1:28" x14ac:dyDescent="0.25">
      <c r="C25" t="s">
        <v>25</v>
      </c>
      <c r="D25" s="8">
        <f>B24</f>
        <v>0</v>
      </c>
      <c r="H25" s="135"/>
      <c r="S25" s="266" t="s">
        <v>252</v>
      </c>
      <c r="T25" s="267"/>
      <c r="U25" s="267">
        <v>4</v>
      </c>
      <c r="V25" s="267"/>
      <c r="W25" s="267"/>
      <c r="X25" s="267"/>
      <c r="Y25" s="267"/>
      <c r="Z25" s="267"/>
      <c r="AA25" s="267"/>
      <c r="AB25" s="220">
        <f>SUM(X25:Z25)+(T25+U25)/2</f>
        <v>2</v>
      </c>
    </row>
    <row r="26" spans="1:28" x14ac:dyDescent="0.25">
      <c r="H26" s="135"/>
      <c r="S26" s="266" t="s">
        <v>379</v>
      </c>
      <c r="T26" s="267"/>
      <c r="U26" s="267">
        <v>2</v>
      </c>
      <c r="V26" s="267"/>
      <c r="W26" s="267"/>
      <c r="X26" s="267"/>
      <c r="Y26" s="267"/>
      <c r="Z26" s="267"/>
      <c r="AA26" s="267"/>
      <c r="AB26" s="220">
        <f>SUM(X26:Z26)+(T26+U26)/2</f>
        <v>1</v>
      </c>
    </row>
    <row r="27" spans="1:28" ht="15.75" thickBot="1" x14ac:dyDescent="0.3">
      <c r="C27" s="7" t="s">
        <v>7</v>
      </c>
      <c r="D27" s="7">
        <f>SUM(D18:D25)</f>
        <v>2.1</v>
      </c>
      <c r="H27" s="135"/>
      <c r="S27" s="83"/>
      <c r="T27" s="84"/>
      <c r="U27" s="84"/>
      <c r="V27" s="84"/>
      <c r="W27" s="84"/>
      <c r="X27" s="84"/>
      <c r="Y27" s="84"/>
      <c r="Z27" s="84"/>
      <c r="AA27" s="84"/>
      <c r="AB27" s="136">
        <f>SUM(X27:Z27)+(T27+U27)/2</f>
        <v>0</v>
      </c>
    </row>
    <row r="28" spans="1:28" ht="15.75" thickTop="1" x14ac:dyDescent="0.25">
      <c r="A28" t="s">
        <v>27</v>
      </c>
      <c r="H28" s="135"/>
    </row>
    <row r="29" spans="1:28" ht="21" x14ac:dyDescent="0.35">
      <c r="B29" t="s">
        <v>32</v>
      </c>
      <c r="H29" s="135"/>
      <c r="S29" s="277" t="s">
        <v>603</v>
      </c>
    </row>
    <row r="30" spans="1:28" x14ac:dyDescent="0.25">
      <c r="C30" t="s">
        <v>28</v>
      </c>
      <c r="D30" s="8"/>
      <c r="H30" s="135"/>
    </row>
    <row r="31" spans="1:28" x14ac:dyDescent="0.25">
      <c r="C31" t="s">
        <v>29</v>
      </c>
      <c r="D31" s="8">
        <v>1</v>
      </c>
    </row>
    <row r="32" spans="1:28" x14ac:dyDescent="0.25">
      <c r="C32" t="s">
        <v>30</v>
      </c>
      <c r="D32" s="8"/>
    </row>
    <row r="33" spans="2:4" x14ac:dyDescent="0.25">
      <c r="C33" t="s">
        <v>31</v>
      </c>
      <c r="D33" s="8"/>
    </row>
    <row r="34" spans="2:4" ht="15.75" thickBot="1" x14ac:dyDescent="0.3">
      <c r="B34" t="s">
        <v>33</v>
      </c>
      <c r="C34" s="7" t="s">
        <v>34</v>
      </c>
      <c r="D34" s="7">
        <f>SUM(D30:D33)</f>
        <v>1</v>
      </c>
    </row>
    <row r="35" spans="2:4" ht="15.75" thickTop="1" x14ac:dyDescent="0.25">
      <c r="B35" t="s">
        <v>35</v>
      </c>
    </row>
    <row r="36" spans="2:4" x14ac:dyDescent="0.25">
      <c r="C36" t="s">
        <v>36</v>
      </c>
      <c r="D36">
        <f>Q5</f>
        <v>0</v>
      </c>
    </row>
    <row r="37" spans="2:4" x14ac:dyDescent="0.25">
      <c r="C37" t="s">
        <v>117</v>
      </c>
      <c r="D37" s="8">
        <f>(INT((D13-10)/5)*-1)</f>
        <v>-1</v>
      </c>
    </row>
    <row r="38" spans="2:4" ht="15.75" thickBot="1" x14ac:dyDescent="0.3">
      <c r="C38" s="52" t="s">
        <v>116</v>
      </c>
      <c r="D38" s="7">
        <f>IF((D34+(D36+D37))&lt;0,0,(D34+(D36+D37)))</f>
        <v>0</v>
      </c>
    </row>
    <row r="39" spans="2:4" ht="15.75" thickTop="1" x14ac:dyDescent="0.25"/>
    <row r="41" spans="2:4" ht="15.75" thickBot="1" x14ac:dyDescent="0.3">
      <c r="C41" s="9" t="s">
        <v>37</v>
      </c>
      <c r="D41" s="9">
        <f>D27-D38</f>
        <v>2.1</v>
      </c>
    </row>
    <row r="42" spans="2:4" ht="15.75" thickTop="1" x14ac:dyDescent="0.25"/>
  </sheetData>
  <conditionalFormatting sqref="D41">
    <cfRule type="cellIs" dxfId="41" priority="4" operator="equal">
      <formula>0</formula>
    </cfRule>
    <cfRule type="cellIs" dxfId="40" priority="5" operator="lessThan">
      <formula>0</formula>
    </cfRule>
    <cfRule type="cellIs" dxfId="39" priority="6" operator="greaterThan">
      <formula>0</formula>
    </cfRule>
  </conditionalFormatting>
  <conditionalFormatting sqref="D1">
    <cfRule type="cellIs" dxfId="38" priority="1" operator="lessThan">
      <formula>0</formula>
    </cfRule>
    <cfRule type="cellIs" dxfId="37" priority="2" operator="equal">
      <formula>0</formula>
    </cfRule>
    <cfRule type="cellIs" dxfId="36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D7C2"/>
  </sheetPr>
  <dimension ref="A2:Z43"/>
  <sheetViews>
    <sheetView zoomScaleNormal="100" workbookViewId="0">
      <selection activeCell="X15" sqref="X15"/>
    </sheetView>
  </sheetViews>
  <sheetFormatPr defaultRowHeight="15" x14ac:dyDescent="0.25"/>
  <cols>
    <col min="1" max="1" width="15.7109375" customWidth="1"/>
    <col min="3" max="6" width="3.28515625" customWidth="1"/>
    <col min="7" max="7" width="15.42578125" customWidth="1"/>
    <col min="16" max="16" width="19.5703125" customWidth="1"/>
    <col min="17" max="17" width="11.28515625" customWidth="1"/>
  </cols>
  <sheetData>
    <row r="2" spans="1:26" x14ac:dyDescent="0.25">
      <c r="A2" t="s">
        <v>38</v>
      </c>
      <c r="B2">
        <f>B42+B3+B4</f>
        <v>4.5</v>
      </c>
      <c r="G2" s="10" t="s">
        <v>46</v>
      </c>
      <c r="H2" s="8">
        <f t="shared" ref="H2:N2" si="0">H6+S6</f>
        <v>5</v>
      </c>
      <c r="I2" s="8">
        <f t="shared" si="0"/>
        <v>5</v>
      </c>
      <c r="J2" s="8">
        <f t="shared" si="0"/>
        <v>5</v>
      </c>
      <c r="K2" s="8">
        <f t="shared" si="0"/>
        <v>1</v>
      </c>
      <c r="L2" s="8">
        <f t="shared" si="0"/>
        <v>0</v>
      </c>
      <c r="M2" s="8">
        <f t="shared" si="0"/>
        <v>0</v>
      </c>
      <c r="N2" s="8">
        <f t="shared" si="0"/>
        <v>2</v>
      </c>
      <c r="U2">
        <v>3.8</v>
      </c>
    </row>
    <row r="3" spans="1:26" x14ac:dyDescent="0.25">
      <c r="A3" t="s">
        <v>424</v>
      </c>
    </row>
    <row r="4" spans="1:26" x14ac:dyDescent="0.25">
      <c r="A4" s="326" t="s">
        <v>516</v>
      </c>
      <c r="B4">
        <f>Z6</f>
        <v>2</v>
      </c>
      <c r="G4" s="2" t="s">
        <v>22</v>
      </c>
      <c r="H4" s="2"/>
      <c r="P4" s="4" t="s">
        <v>17</v>
      </c>
    </row>
    <row r="5" spans="1:26" x14ac:dyDescent="0.25">
      <c r="G5" s="2" t="s">
        <v>9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43</v>
      </c>
      <c r="O5" s="3" t="s">
        <v>93</v>
      </c>
      <c r="P5" s="3" t="s">
        <v>70</v>
      </c>
      <c r="Q5" s="4" t="s">
        <v>9</v>
      </c>
      <c r="R5" s="4" t="s">
        <v>96</v>
      </c>
      <c r="S5" s="5" t="s">
        <v>95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  <c r="Z5" s="5" t="s">
        <v>81</v>
      </c>
    </row>
    <row r="6" spans="1:26" ht="15.75" thickBot="1" x14ac:dyDescent="0.3">
      <c r="A6" t="s">
        <v>4</v>
      </c>
      <c r="B6" t="s">
        <v>5</v>
      </c>
      <c r="H6" s="321">
        <f t="shared" ref="H6:O6" si="1">SUM(H7:H109)</f>
        <v>1</v>
      </c>
      <c r="I6" s="321">
        <f t="shared" si="1"/>
        <v>5</v>
      </c>
      <c r="J6" s="321">
        <f t="shared" si="1"/>
        <v>5</v>
      </c>
      <c r="K6" s="321">
        <f t="shared" si="1"/>
        <v>1</v>
      </c>
      <c r="L6" s="321">
        <f t="shared" si="1"/>
        <v>0</v>
      </c>
      <c r="M6" s="321">
        <f t="shared" si="1"/>
        <v>0</v>
      </c>
      <c r="N6" s="321">
        <f t="shared" si="1"/>
        <v>2</v>
      </c>
      <c r="O6" s="321">
        <f t="shared" si="1"/>
        <v>9</v>
      </c>
      <c r="S6" s="321">
        <f t="shared" ref="S6:Y6" si="2">SUM(S7:S22)</f>
        <v>4</v>
      </c>
      <c r="T6" s="321">
        <f t="shared" si="2"/>
        <v>0</v>
      </c>
      <c r="U6" s="321">
        <f t="shared" si="2"/>
        <v>0</v>
      </c>
      <c r="V6" s="321">
        <f t="shared" si="2"/>
        <v>0</v>
      </c>
      <c r="W6" s="321">
        <f t="shared" si="2"/>
        <v>0</v>
      </c>
      <c r="X6" s="321">
        <f t="shared" si="2"/>
        <v>0</v>
      </c>
      <c r="Y6" s="321">
        <f t="shared" si="2"/>
        <v>0</v>
      </c>
      <c r="Z6" s="31">
        <f>SUM(Z7:Z33)</f>
        <v>2</v>
      </c>
    </row>
    <row r="7" spans="1:26" x14ac:dyDescent="0.25">
      <c r="A7" t="s">
        <v>322</v>
      </c>
      <c r="B7">
        <v>10</v>
      </c>
      <c r="G7" s="322" t="s">
        <v>458</v>
      </c>
      <c r="H7" s="15"/>
      <c r="I7" s="15"/>
      <c r="J7" s="15"/>
      <c r="K7" s="15"/>
      <c r="L7" s="15"/>
      <c r="M7" s="15"/>
      <c r="N7" s="15"/>
      <c r="O7" s="323"/>
      <c r="P7" s="15"/>
      <c r="Q7" s="15"/>
      <c r="R7" s="15"/>
      <c r="S7" s="15"/>
      <c r="T7" s="15"/>
      <c r="U7" s="15"/>
      <c r="V7" s="15"/>
      <c r="W7" s="15"/>
      <c r="X7" s="15"/>
      <c r="Y7" s="15"/>
      <c r="Z7" s="16">
        <f t="shared" ref="Z7:Z16" si="3">((R7+S7)/2)+SUM(V7:X7)</f>
        <v>0</v>
      </c>
    </row>
    <row r="8" spans="1:26" x14ac:dyDescent="0.25">
      <c r="A8" t="s">
        <v>323</v>
      </c>
      <c r="B8">
        <v>10</v>
      </c>
      <c r="G8" s="35" t="s">
        <v>561</v>
      </c>
      <c r="H8" s="19"/>
      <c r="I8" s="19"/>
      <c r="J8" s="19">
        <v>1</v>
      </c>
      <c r="K8" s="19"/>
      <c r="L8" s="19"/>
      <c r="M8" s="19"/>
      <c r="N8" s="19">
        <v>2</v>
      </c>
      <c r="O8" s="324">
        <v>4</v>
      </c>
      <c r="P8" s="19" t="s">
        <v>405</v>
      </c>
      <c r="Q8" s="19" t="s">
        <v>154</v>
      </c>
      <c r="R8" s="19"/>
      <c r="S8" s="19">
        <v>2</v>
      </c>
      <c r="T8" s="19"/>
      <c r="U8" s="19"/>
      <c r="V8" s="19"/>
      <c r="W8" s="19"/>
      <c r="X8" s="19"/>
      <c r="Y8" s="19"/>
      <c r="Z8" s="20">
        <f t="shared" si="3"/>
        <v>1</v>
      </c>
    </row>
    <row r="9" spans="1:26" x14ac:dyDescent="0.25">
      <c r="A9" t="s">
        <v>324</v>
      </c>
      <c r="B9">
        <v>10</v>
      </c>
      <c r="G9" s="35" t="s">
        <v>366</v>
      </c>
      <c r="H9" s="19"/>
      <c r="I9" s="19">
        <v>2</v>
      </c>
      <c r="J9" s="19">
        <v>1</v>
      </c>
      <c r="K9" s="19">
        <v>1</v>
      </c>
      <c r="L9" s="19"/>
      <c r="M9" s="19"/>
      <c r="N9" s="19"/>
      <c r="O9" s="324">
        <v>3</v>
      </c>
      <c r="P9" s="19" t="s">
        <v>321</v>
      </c>
      <c r="Q9" s="19" t="s">
        <v>320</v>
      </c>
      <c r="R9" s="19"/>
      <c r="S9" s="19">
        <v>1</v>
      </c>
      <c r="T9" s="19"/>
      <c r="U9" s="19"/>
      <c r="V9" s="19"/>
      <c r="W9" s="19"/>
      <c r="X9" s="19"/>
      <c r="Y9" s="19"/>
      <c r="Z9" s="20">
        <f t="shared" si="3"/>
        <v>0.5</v>
      </c>
    </row>
    <row r="10" spans="1:26" x14ac:dyDescent="0.25">
      <c r="G10" s="306" t="s">
        <v>434</v>
      </c>
      <c r="H10" s="19"/>
      <c r="I10" s="19">
        <v>1</v>
      </c>
      <c r="J10" s="19">
        <v>1</v>
      </c>
      <c r="K10" s="19"/>
      <c r="L10" s="19"/>
      <c r="M10" s="19"/>
      <c r="N10" s="19"/>
      <c r="O10" s="324">
        <v>1</v>
      </c>
      <c r="P10" s="19" t="s">
        <v>393</v>
      </c>
      <c r="Q10" s="19" t="s">
        <v>299</v>
      </c>
      <c r="R10" s="19"/>
      <c r="S10" s="19">
        <v>1</v>
      </c>
      <c r="T10" s="19"/>
      <c r="U10" s="19"/>
      <c r="V10" s="19"/>
      <c r="W10" s="19"/>
      <c r="X10" s="19"/>
      <c r="Y10" s="19"/>
      <c r="Z10" s="20">
        <f t="shared" si="3"/>
        <v>0.5</v>
      </c>
    </row>
    <row r="11" spans="1:26" x14ac:dyDescent="0.25">
      <c r="A11" t="s">
        <v>6</v>
      </c>
      <c r="G11" s="35"/>
      <c r="H11" s="19"/>
      <c r="I11" s="19"/>
      <c r="J11" s="19"/>
      <c r="K11" s="19"/>
      <c r="L11" s="19"/>
      <c r="M11" s="19"/>
      <c r="N11" s="19"/>
      <c r="O11" s="324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>
        <f t="shared" si="3"/>
        <v>0</v>
      </c>
    </row>
    <row r="12" spans="1:26" x14ac:dyDescent="0.25">
      <c r="A12" t="s">
        <v>6</v>
      </c>
      <c r="G12" s="35"/>
      <c r="H12" s="19"/>
      <c r="I12" s="19"/>
      <c r="J12" s="19"/>
      <c r="K12" s="19"/>
      <c r="L12" s="19"/>
      <c r="M12" s="19"/>
      <c r="N12" s="19"/>
      <c r="O12" s="324"/>
      <c r="P12" s="19"/>
      <c r="Q12" s="19"/>
      <c r="R12" s="325"/>
      <c r="S12" s="19"/>
      <c r="T12" s="19"/>
      <c r="U12" s="19"/>
      <c r="V12" s="19"/>
      <c r="W12" s="19"/>
      <c r="X12" s="19"/>
      <c r="Y12" s="19"/>
      <c r="Z12" s="20">
        <f t="shared" si="3"/>
        <v>0</v>
      </c>
    </row>
    <row r="13" spans="1:26" x14ac:dyDescent="0.25">
      <c r="G13" s="35" t="s">
        <v>384</v>
      </c>
      <c r="H13" s="19">
        <v>1</v>
      </c>
      <c r="I13" s="19">
        <v>1</v>
      </c>
      <c r="J13" s="19">
        <v>1</v>
      </c>
      <c r="M13" s="19"/>
      <c r="N13" s="19"/>
      <c r="O13" s="324">
        <v>1</v>
      </c>
      <c r="V13" s="19"/>
      <c r="W13" s="19"/>
      <c r="X13" s="19"/>
      <c r="Y13" s="19"/>
      <c r="Z13" s="20">
        <f t="shared" si="3"/>
        <v>0</v>
      </c>
    </row>
    <row r="14" spans="1:26" ht="15.75" thickBot="1" x14ac:dyDescent="0.3">
      <c r="A14" s="6" t="s">
        <v>7</v>
      </c>
      <c r="B14" s="8">
        <f>SUM(B7:B13)</f>
        <v>30</v>
      </c>
      <c r="G14" s="35"/>
      <c r="H14" s="19"/>
      <c r="I14" s="19"/>
      <c r="J14" s="19"/>
      <c r="K14" s="19"/>
      <c r="L14" s="19"/>
      <c r="M14" s="19"/>
      <c r="N14" s="19"/>
      <c r="O14" s="324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>
        <f t="shared" si="3"/>
        <v>0</v>
      </c>
    </row>
    <row r="15" spans="1:26" ht="15.75" thickTop="1" x14ac:dyDescent="0.25">
      <c r="C15" s="1"/>
      <c r="G15" s="35"/>
      <c r="H15" s="19"/>
      <c r="I15" s="19"/>
      <c r="J15" s="19"/>
      <c r="K15" s="19"/>
      <c r="L15" s="19"/>
      <c r="M15" s="19"/>
      <c r="N15" s="19"/>
      <c r="O15" s="19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20">
        <f t="shared" si="3"/>
        <v>0</v>
      </c>
    </row>
    <row r="16" spans="1:26" x14ac:dyDescent="0.25">
      <c r="A16" s="1"/>
      <c r="B16" s="1"/>
      <c r="G16" s="35"/>
      <c r="H16" s="19"/>
      <c r="I16" s="19"/>
      <c r="J16" s="19"/>
      <c r="K16" s="19"/>
      <c r="L16" s="19"/>
      <c r="M16" s="19"/>
      <c r="N16" s="19"/>
      <c r="O16" s="324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>
        <f t="shared" si="3"/>
        <v>0</v>
      </c>
    </row>
    <row r="17" spans="1:26" x14ac:dyDescent="0.25">
      <c r="G17" s="35"/>
      <c r="H17" s="19"/>
      <c r="I17" s="19"/>
      <c r="J17" s="19"/>
      <c r="K17" s="19"/>
      <c r="L17" s="19"/>
      <c r="M17" s="19"/>
      <c r="N17" s="19"/>
      <c r="O17" s="324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>
        <f>((R26+S26)/2)+SUM(V26:X26)</f>
        <v>0</v>
      </c>
    </row>
    <row r="18" spans="1:26" ht="15.75" thickBot="1" x14ac:dyDescent="0.3">
      <c r="G18" s="3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8">
        <f>((R27+S27)/2)+SUM(V27:X27)</f>
        <v>0</v>
      </c>
    </row>
    <row r="19" spans="1:26" x14ac:dyDescent="0.25">
      <c r="A19" t="s">
        <v>19</v>
      </c>
      <c r="B19" s="8">
        <f>H6/2</f>
        <v>0.5</v>
      </c>
      <c r="Z19">
        <f>((R28+S28)/2)+SUM(V28:X28)</f>
        <v>0</v>
      </c>
    </row>
    <row r="20" spans="1:26" x14ac:dyDescent="0.25">
      <c r="A20" t="s">
        <v>20</v>
      </c>
      <c r="B20" s="8">
        <f>K6</f>
        <v>1</v>
      </c>
      <c r="Z20">
        <f t="shared" ref="Z20:Z26" si="4">((R20+S20)/2)+SUM(V20:X20)</f>
        <v>0</v>
      </c>
    </row>
    <row r="21" spans="1:26" x14ac:dyDescent="0.25">
      <c r="B21" s="8"/>
      <c r="Z21">
        <f t="shared" si="4"/>
        <v>0</v>
      </c>
    </row>
    <row r="22" spans="1:26" ht="15.75" thickBot="1" x14ac:dyDescent="0.3">
      <c r="A22" t="s">
        <v>21</v>
      </c>
      <c r="B22" s="11">
        <f>(S6+H6)/5</f>
        <v>1</v>
      </c>
      <c r="G22" s="304"/>
      <c r="Z22">
        <f t="shared" si="4"/>
        <v>0</v>
      </c>
    </row>
    <row r="23" spans="1:26" x14ac:dyDescent="0.25">
      <c r="B23" s="8"/>
      <c r="G23" s="322" t="s">
        <v>459</v>
      </c>
      <c r="H23" s="15"/>
      <c r="I23" s="15"/>
      <c r="J23" s="15"/>
      <c r="K23" s="15"/>
      <c r="L23" s="15"/>
      <c r="M23" s="15"/>
      <c r="N23" s="15"/>
      <c r="O23" s="323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>
        <f t="shared" si="4"/>
        <v>0</v>
      </c>
    </row>
    <row r="24" spans="1:26" x14ac:dyDescent="0.25">
      <c r="A24" t="s">
        <v>23</v>
      </c>
      <c r="B24" s="8"/>
      <c r="G24" s="306" t="s">
        <v>423</v>
      </c>
      <c r="H24" s="19"/>
      <c r="I24" s="19">
        <v>1</v>
      </c>
      <c r="J24" s="19">
        <v>1</v>
      </c>
      <c r="K24" s="19"/>
      <c r="L24" s="19"/>
      <c r="M24" s="19"/>
      <c r="N24" s="19"/>
      <c r="O24" s="324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>
        <f t="shared" si="4"/>
        <v>0</v>
      </c>
    </row>
    <row r="25" spans="1:26" ht="15.75" thickBot="1" x14ac:dyDescent="0.3">
      <c r="A25" t="s">
        <v>24</v>
      </c>
      <c r="B25" s="8"/>
      <c r="G25" s="3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>
        <f t="shared" si="4"/>
        <v>0</v>
      </c>
    </row>
    <row r="26" spans="1:26" x14ac:dyDescent="0.25">
      <c r="A26" t="s">
        <v>25</v>
      </c>
      <c r="B26" s="8"/>
      <c r="Z26">
        <f t="shared" si="4"/>
        <v>0</v>
      </c>
    </row>
    <row r="28" spans="1:26" ht="15.75" thickBot="1" x14ac:dyDescent="0.3">
      <c r="A28" s="7" t="s">
        <v>7</v>
      </c>
      <c r="B28" s="7">
        <f>SUM(B19:B26)</f>
        <v>2.5</v>
      </c>
    </row>
    <row r="29" spans="1:26" ht="15.75" thickTop="1" x14ac:dyDescent="0.25"/>
    <row r="31" spans="1:26" x14ac:dyDescent="0.25">
      <c r="A31" t="s">
        <v>28</v>
      </c>
      <c r="B31" s="8">
        <v>1</v>
      </c>
    </row>
    <row r="32" spans="1:26" x14ac:dyDescent="0.25">
      <c r="A32" t="s">
        <v>29</v>
      </c>
      <c r="B32" s="8">
        <v>0</v>
      </c>
    </row>
    <row r="33" spans="1:2" x14ac:dyDescent="0.25">
      <c r="A33" t="s">
        <v>30</v>
      </c>
      <c r="B33" s="8">
        <v>1</v>
      </c>
    </row>
    <row r="34" spans="1:2" x14ac:dyDescent="0.25">
      <c r="A34" t="s">
        <v>31</v>
      </c>
      <c r="B34" s="8">
        <v>1</v>
      </c>
    </row>
    <row r="35" spans="1:2" ht="15.75" thickBot="1" x14ac:dyDescent="0.3">
      <c r="A35" s="7" t="s">
        <v>34</v>
      </c>
      <c r="B35" s="7">
        <f>SUM(B31:B34)</f>
        <v>3</v>
      </c>
    </row>
    <row r="36" spans="1:2" ht="15.75" thickTop="1" x14ac:dyDescent="0.25"/>
    <row r="37" spans="1:2" x14ac:dyDescent="0.25">
      <c r="A37" t="s">
        <v>36</v>
      </c>
    </row>
    <row r="38" spans="1:2" x14ac:dyDescent="0.25">
      <c r="A38" t="s">
        <v>18</v>
      </c>
      <c r="B38" s="8">
        <f>INT((B14-10)/5)</f>
        <v>4</v>
      </c>
    </row>
    <row r="39" spans="1:2" ht="15.75" thickBot="1" x14ac:dyDescent="0.3">
      <c r="A39" s="7" t="s">
        <v>7</v>
      </c>
      <c r="B39" s="7">
        <f>B35-(B37+B38)</f>
        <v>-1</v>
      </c>
    </row>
    <row r="40" spans="1:2" ht="15.75" thickTop="1" x14ac:dyDescent="0.25">
      <c r="A40" t="s">
        <v>54</v>
      </c>
      <c r="B40">
        <f>IF(B39&lt;0,0,B39)</f>
        <v>0</v>
      </c>
    </row>
    <row r="42" spans="1:2" ht="15.75" thickBot="1" x14ac:dyDescent="0.3">
      <c r="A42" s="9" t="s">
        <v>37</v>
      </c>
      <c r="B42" s="9">
        <f>B28-B40</f>
        <v>2.5</v>
      </c>
    </row>
    <row r="43" spans="1:2" ht="15.75" thickTop="1" x14ac:dyDescent="0.25"/>
  </sheetData>
  <conditionalFormatting sqref="B42">
    <cfRule type="cellIs" dxfId="35" priority="4" operator="equal">
      <formula>0</formula>
    </cfRule>
    <cfRule type="cellIs" dxfId="34" priority="5" operator="lessThan">
      <formula>0</formula>
    </cfRule>
    <cfRule type="cellIs" dxfId="33" priority="6" operator="greaterThan">
      <formula>0</formula>
    </cfRule>
  </conditionalFormatting>
  <conditionalFormatting sqref="B2">
    <cfRule type="cellIs" dxfId="32" priority="1" operator="lessThan">
      <formula>0</formula>
    </cfRule>
    <cfRule type="cellIs" dxfId="31" priority="2" operator="equal">
      <formula>0</formula>
    </cfRule>
    <cfRule type="cellIs" dxfId="3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2"/>
  <sheetViews>
    <sheetView workbookViewId="0">
      <selection activeCell="S23" sqref="S23"/>
    </sheetView>
  </sheetViews>
  <sheetFormatPr defaultRowHeight="15" x14ac:dyDescent="0.25"/>
  <cols>
    <col min="2" max="2" width="13.85546875" customWidth="1"/>
    <col min="3" max="3" width="20.7109375" customWidth="1"/>
    <col min="9" max="9" width="17.7109375" customWidth="1"/>
    <col min="18" max="18" width="25.140625" customWidth="1"/>
  </cols>
  <sheetData>
    <row r="2" spans="1:25" x14ac:dyDescent="0.25">
      <c r="C2" t="s">
        <v>38</v>
      </c>
      <c r="D2">
        <f>D41</f>
        <v>1.2</v>
      </c>
      <c r="H2" t="s">
        <v>146</v>
      </c>
      <c r="I2" s="10" t="s">
        <v>46</v>
      </c>
      <c r="J2" s="8">
        <f t="shared" ref="J2:P2" si="0">J6+S6</f>
        <v>6</v>
      </c>
      <c r="K2" s="8">
        <f t="shared" si="0"/>
        <v>6</v>
      </c>
      <c r="L2" s="8">
        <f t="shared" si="0"/>
        <v>7</v>
      </c>
      <c r="M2" s="8">
        <f t="shared" si="0"/>
        <v>1</v>
      </c>
      <c r="N2" s="8">
        <f t="shared" si="0"/>
        <v>1</v>
      </c>
      <c r="O2" s="8">
        <f t="shared" si="0"/>
        <v>0</v>
      </c>
      <c r="P2" s="8">
        <f t="shared" si="0"/>
        <v>5</v>
      </c>
    </row>
    <row r="4" spans="1:25" x14ac:dyDescent="0.25">
      <c r="I4" s="2" t="s">
        <v>22</v>
      </c>
      <c r="J4" s="2"/>
      <c r="R4" s="4" t="s">
        <v>17</v>
      </c>
    </row>
    <row r="5" spans="1:25" x14ac:dyDescent="0.25">
      <c r="B5" t="s">
        <v>0</v>
      </c>
      <c r="C5" t="s">
        <v>4</v>
      </c>
      <c r="D5" t="s">
        <v>5</v>
      </c>
      <c r="G5" t="s">
        <v>41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R5" s="4" t="s">
        <v>9</v>
      </c>
      <c r="S5" s="5" t="s">
        <v>11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</row>
    <row r="6" spans="1:25" x14ac:dyDescent="0.25">
      <c r="H6">
        <f>SUM(H8:H15)</f>
        <v>12</v>
      </c>
      <c r="J6" s="8">
        <f t="shared" ref="J6:P6" si="1">SUM(J7:J110)</f>
        <v>0</v>
      </c>
      <c r="K6" s="8">
        <f t="shared" si="1"/>
        <v>1</v>
      </c>
      <c r="L6" s="8">
        <f t="shared" si="1"/>
        <v>1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>
        <f t="shared" si="1"/>
        <v>5</v>
      </c>
      <c r="S6" s="8">
        <f>SUM(S7:S109)</f>
        <v>6</v>
      </c>
      <c r="T6" s="8">
        <f t="shared" ref="T6:Y6" si="2">SUM(T7:T109)</f>
        <v>5</v>
      </c>
      <c r="U6" s="8">
        <f t="shared" si="2"/>
        <v>6</v>
      </c>
      <c r="V6" s="8">
        <f t="shared" si="2"/>
        <v>1</v>
      </c>
      <c r="W6" s="8">
        <f t="shared" si="2"/>
        <v>1</v>
      </c>
      <c r="X6" s="8">
        <f t="shared" si="2"/>
        <v>0</v>
      </c>
      <c r="Y6" s="8">
        <f t="shared" si="2"/>
        <v>0</v>
      </c>
    </row>
    <row r="7" spans="1:25" x14ac:dyDescent="0.25">
      <c r="B7" t="s">
        <v>1</v>
      </c>
      <c r="C7" t="s">
        <v>162</v>
      </c>
      <c r="D7">
        <v>7</v>
      </c>
    </row>
    <row r="8" spans="1:25" x14ac:dyDescent="0.25">
      <c r="B8" t="s">
        <v>79</v>
      </c>
      <c r="C8" t="s">
        <v>80</v>
      </c>
      <c r="D8">
        <v>7</v>
      </c>
      <c r="H8">
        <v>2</v>
      </c>
      <c r="R8" t="s">
        <v>238</v>
      </c>
      <c r="T8" s="55">
        <v>2</v>
      </c>
      <c r="U8">
        <v>2</v>
      </c>
      <c r="V8">
        <v>1</v>
      </c>
      <c r="W8">
        <v>1</v>
      </c>
    </row>
    <row r="9" spans="1:25" x14ac:dyDescent="0.25">
      <c r="B9" t="s">
        <v>40</v>
      </c>
      <c r="C9" t="s">
        <v>161</v>
      </c>
      <c r="D9">
        <v>7</v>
      </c>
      <c r="H9">
        <v>3</v>
      </c>
      <c r="I9" t="s">
        <v>239</v>
      </c>
      <c r="P9" s="55">
        <v>2</v>
      </c>
      <c r="R9" t="s">
        <v>77</v>
      </c>
      <c r="T9" s="55">
        <v>1</v>
      </c>
      <c r="U9">
        <v>1</v>
      </c>
    </row>
    <row r="10" spans="1:25" x14ac:dyDescent="0.25">
      <c r="B10" t="s">
        <v>2</v>
      </c>
      <c r="C10" t="s">
        <v>6</v>
      </c>
      <c r="D10">
        <v>0</v>
      </c>
      <c r="H10">
        <v>5</v>
      </c>
      <c r="I10" t="s">
        <v>240</v>
      </c>
      <c r="L10">
        <v>1</v>
      </c>
      <c r="P10" s="55">
        <v>2</v>
      </c>
      <c r="R10" t="s">
        <v>237</v>
      </c>
      <c r="S10" s="55">
        <v>3</v>
      </c>
    </row>
    <row r="11" spans="1:25" x14ac:dyDescent="0.25">
      <c r="B11" t="s">
        <v>3</v>
      </c>
      <c r="C11" t="s">
        <v>6</v>
      </c>
      <c r="D11">
        <v>0</v>
      </c>
      <c r="H11">
        <v>1</v>
      </c>
      <c r="I11" t="s">
        <v>152</v>
      </c>
      <c r="P11">
        <v>1</v>
      </c>
      <c r="R11" t="s">
        <v>78</v>
      </c>
      <c r="S11" s="55">
        <v>1</v>
      </c>
      <c r="U11">
        <v>1</v>
      </c>
    </row>
    <row r="12" spans="1:25" x14ac:dyDescent="0.25">
      <c r="H12">
        <v>1</v>
      </c>
      <c r="I12" t="s">
        <v>108</v>
      </c>
      <c r="K12" s="55">
        <v>1</v>
      </c>
    </row>
    <row r="13" spans="1:25" ht="15.75" thickBot="1" x14ac:dyDescent="0.3">
      <c r="C13" s="6" t="s">
        <v>7</v>
      </c>
      <c r="D13" s="8">
        <f>SUM(D7:D12)</f>
        <v>21</v>
      </c>
    </row>
    <row r="14" spans="1:25" ht="15.75" thickTop="1" x14ac:dyDescent="0.25"/>
    <row r="15" spans="1:25" x14ac:dyDescent="0.25">
      <c r="A15" s="1"/>
      <c r="B15" s="1"/>
      <c r="C15" s="1"/>
      <c r="D15" s="1"/>
      <c r="E15" s="1"/>
    </row>
    <row r="16" spans="1:25" x14ac:dyDescent="0.25">
      <c r="H16" t="s">
        <v>511</v>
      </c>
      <c r="R16" t="s">
        <v>512</v>
      </c>
      <c r="S16">
        <v>2</v>
      </c>
      <c r="T16">
        <v>2</v>
      </c>
      <c r="U16">
        <v>2</v>
      </c>
    </row>
    <row r="17" spans="1:4" x14ac:dyDescent="0.25">
      <c r="A17" t="s">
        <v>26</v>
      </c>
    </row>
    <row r="18" spans="1:4" x14ac:dyDescent="0.25">
      <c r="C18" t="s">
        <v>19</v>
      </c>
      <c r="D18" s="8">
        <f>J6</f>
        <v>0</v>
      </c>
    </row>
    <row r="19" spans="1:4" x14ac:dyDescent="0.25">
      <c r="C19" t="s">
        <v>20</v>
      </c>
      <c r="D19" s="8">
        <f>M6</f>
        <v>0</v>
      </c>
    </row>
    <row r="20" spans="1:4" x14ac:dyDescent="0.25">
      <c r="D20" s="8"/>
    </row>
    <row r="21" spans="1:4" x14ac:dyDescent="0.25">
      <c r="C21" t="s">
        <v>21</v>
      </c>
      <c r="D21" s="8">
        <f>(S6/5)</f>
        <v>1.2</v>
      </c>
    </row>
    <row r="22" spans="1:4" x14ac:dyDescent="0.25">
      <c r="D22" s="8"/>
    </row>
    <row r="23" spans="1:4" x14ac:dyDescent="0.25">
      <c r="B23">
        <v>0</v>
      </c>
      <c r="C23" t="s">
        <v>23</v>
      </c>
      <c r="D23" s="8">
        <f>INT(B23/4)</f>
        <v>0</v>
      </c>
    </row>
    <row r="24" spans="1:4" x14ac:dyDescent="0.25">
      <c r="B24">
        <v>0</v>
      </c>
      <c r="C24" t="s">
        <v>24</v>
      </c>
      <c r="D24" s="8">
        <f>INT(B24/3)</f>
        <v>0</v>
      </c>
    </row>
    <row r="25" spans="1:4" x14ac:dyDescent="0.25">
      <c r="B25">
        <v>0</v>
      </c>
      <c r="C25" t="s">
        <v>25</v>
      </c>
      <c r="D25" s="8">
        <f>B25</f>
        <v>0</v>
      </c>
    </row>
    <row r="27" spans="1:4" ht="15.75" thickBot="1" x14ac:dyDescent="0.3">
      <c r="C27" s="7" t="s">
        <v>7</v>
      </c>
      <c r="D27" s="7">
        <f>SUM(D18:D25)</f>
        <v>1.2</v>
      </c>
    </row>
    <row r="28" spans="1:4" ht="15.75" thickTop="1" x14ac:dyDescent="0.25"/>
    <row r="29" spans="1:4" x14ac:dyDescent="0.25">
      <c r="A29" t="s">
        <v>27</v>
      </c>
    </row>
    <row r="30" spans="1:4" x14ac:dyDescent="0.25">
      <c r="B30" t="s">
        <v>32</v>
      </c>
      <c r="C30" t="s">
        <v>28</v>
      </c>
      <c r="D30" s="8">
        <v>0</v>
      </c>
    </row>
    <row r="31" spans="1:4" x14ac:dyDescent="0.25">
      <c r="C31" t="s">
        <v>29</v>
      </c>
      <c r="D31" s="8">
        <v>0</v>
      </c>
    </row>
    <row r="32" spans="1:4" x14ac:dyDescent="0.25">
      <c r="C32" t="s">
        <v>30</v>
      </c>
      <c r="D32" s="8">
        <v>1</v>
      </c>
    </row>
    <row r="33" spans="2:4" x14ac:dyDescent="0.25">
      <c r="C33" t="s">
        <v>31</v>
      </c>
      <c r="D33" s="8">
        <v>1</v>
      </c>
    </row>
    <row r="34" spans="2:4" ht="15.75" thickBot="1" x14ac:dyDescent="0.3">
      <c r="C34" s="7" t="s">
        <v>34</v>
      </c>
      <c r="D34" s="7">
        <f>SUM(D30:D33)</f>
        <v>2</v>
      </c>
    </row>
    <row r="35" spans="2:4" ht="15.75" thickTop="1" x14ac:dyDescent="0.25">
      <c r="B35" t="s">
        <v>33</v>
      </c>
    </row>
    <row r="36" spans="2:4" x14ac:dyDescent="0.25">
      <c r="B36" t="s">
        <v>35</v>
      </c>
      <c r="C36" t="s">
        <v>36</v>
      </c>
    </row>
    <row r="37" spans="2:4" x14ac:dyDescent="0.25">
      <c r="C37" t="s">
        <v>18</v>
      </c>
      <c r="D37" s="8">
        <f>INT((D13-10)/5)</f>
        <v>2</v>
      </c>
    </row>
    <row r="38" spans="2:4" ht="15.75" thickBot="1" x14ac:dyDescent="0.3">
      <c r="C38" s="7" t="s">
        <v>7</v>
      </c>
      <c r="D38" s="7">
        <f>SUM(D36+D37)</f>
        <v>2</v>
      </c>
    </row>
    <row r="39" spans="2:4" ht="15.75" thickTop="1" x14ac:dyDescent="0.25">
      <c r="C39" t="s">
        <v>54</v>
      </c>
      <c r="D39">
        <f>D34-D38</f>
        <v>0</v>
      </c>
    </row>
    <row r="41" spans="2:4" ht="15.75" thickBot="1" x14ac:dyDescent="0.3">
      <c r="C41" s="9" t="s">
        <v>37</v>
      </c>
      <c r="D41" s="9">
        <f>D27-D39</f>
        <v>1.2</v>
      </c>
    </row>
    <row r="42" spans="2:4" ht="15.75" thickTop="1" x14ac:dyDescent="0.25"/>
  </sheetData>
  <conditionalFormatting sqref="D2">
    <cfRule type="cellIs" dxfId="29" priority="1" operator="lessThan">
      <formula>0</formula>
    </cfRule>
    <cfRule type="cellIs" dxfId="28" priority="2" operator="equal">
      <formula>0</formula>
    </cfRule>
    <cfRule type="cellIs" dxfId="27" priority="3" operator="greaterThan">
      <formula>0</formula>
    </cfRule>
  </conditionalFormatting>
  <conditionalFormatting sqref="D41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42"/>
  <sheetViews>
    <sheetView workbookViewId="0">
      <selection activeCell="M20" activeCellId="1" sqref="G19 M20"/>
    </sheetView>
  </sheetViews>
  <sheetFormatPr defaultRowHeight="15" x14ac:dyDescent="0.25"/>
  <cols>
    <col min="1" max="1" width="15.7109375" customWidth="1"/>
    <col min="6" max="6" width="14.140625" customWidth="1"/>
    <col min="7" max="7" width="15.42578125" customWidth="1"/>
    <col min="16" max="16" width="11.42578125" customWidth="1"/>
    <col min="17" max="17" width="11.28515625" customWidth="1"/>
  </cols>
  <sheetData>
    <row r="2" spans="1:26" x14ac:dyDescent="0.25">
      <c r="A2" t="s">
        <v>38</v>
      </c>
      <c r="B2">
        <f>B41</f>
        <v>4.8</v>
      </c>
      <c r="G2" s="10" t="s">
        <v>46</v>
      </c>
      <c r="H2" s="8">
        <f t="shared" ref="H2:N2" si="0">H6+S6</f>
        <v>12</v>
      </c>
      <c r="I2" s="8">
        <f t="shared" si="0"/>
        <v>9</v>
      </c>
      <c r="J2" s="8">
        <f t="shared" si="0"/>
        <v>9</v>
      </c>
      <c r="K2" s="8">
        <f t="shared" si="0"/>
        <v>1</v>
      </c>
      <c r="L2" s="8">
        <f t="shared" si="0"/>
        <v>1</v>
      </c>
      <c r="M2" s="8">
        <f t="shared" si="0"/>
        <v>0</v>
      </c>
      <c r="N2" s="8">
        <f t="shared" si="0"/>
        <v>3</v>
      </c>
    </row>
    <row r="4" spans="1:26" x14ac:dyDescent="0.25">
      <c r="G4" s="2" t="s">
        <v>22</v>
      </c>
      <c r="H4" s="2"/>
      <c r="P4" s="4" t="s">
        <v>17</v>
      </c>
    </row>
    <row r="5" spans="1:26" x14ac:dyDescent="0.25">
      <c r="A5" t="s">
        <v>4</v>
      </c>
      <c r="B5" t="s">
        <v>5</v>
      </c>
      <c r="E5" t="s">
        <v>41</v>
      </c>
      <c r="G5" s="2" t="s">
        <v>9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43</v>
      </c>
      <c r="O5" s="3" t="s">
        <v>93</v>
      </c>
      <c r="P5" s="3" t="s">
        <v>70</v>
      </c>
      <c r="Q5" s="4" t="s">
        <v>9</v>
      </c>
      <c r="R5" s="4" t="s">
        <v>96</v>
      </c>
      <c r="S5" s="5" t="s">
        <v>95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  <c r="Z5" s="5" t="s">
        <v>81</v>
      </c>
    </row>
    <row r="6" spans="1:26" x14ac:dyDescent="0.25">
      <c r="H6" s="8">
        <f>SUM(H7:H109)</f>
        <v>3</v>
      </c>
      <c r="I6" s="8">
        <f t="shared" ref="I6:O6" si="1">SUM(I7:I109)</f>
        <v>5</v>
      </c>
      <c r="J6" s="8">
        <f t="shared" si="1"/>
        <v>7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3</v>
      </c>
      <c r="O6" s="8">
        <f t="shared" si="1"/>
        <v>13</v>
      </c>
      <c r="S6" s="8">
        <f>SUM(S7:S22)</f>
        <v>9</v>
      </c>
      <c r="T6" s="8">
        <f t="shared" ref="T6:Y6" si="2">SUM(T7:T22)</f>
        <v>4</v>
      </c>
      <c r="U6" s="8">
        <f t="shared" si="2"/>
        <v>2</v>
      </c>
      <c r="V6" s="8">
        <f t="shared" si="2"/>
        <v>1</v>
      </c>
      <c r="W6" s="8">
        <f t="shared" si="2"/>
        <v>1</v>
      </c>
      <c r="X6" s="8">
        <f t="shared" si="2"/>
        <v>0</v>
      </c>
      <c r="Y6" s="8">
        <f t="shared" si="2"/>
        <v>0</v>
      </c>
      <c r="Z6" s="31">
        <f>SUM(Z7:Z33)</f>
        <v>7.5</v>
      </c>
    </row>
    <row r="7" spans="1:26" x14ac:dyDescent="0.25">
      <c r="B7">
        <v>10</v>
      </c>
      <c r="O7" s="134"/>
      <c r="Z7">
        <f>((R7+S7)/2)+SUM(V7:X7)</f>
        <v>0</v>
      </c>
    </row>
    <row r="8" spans="1:26" x14ac:dyDescent="0.25">
      <c r="B8">
        <v>10</v>
      </c>
      <c r="O8" s="134"/>
      <c r="Z8">
        <f t="shared" ref="Z8:Z26" si="3">((R8+S8)/2)+SUM(V8:X8)</f>
        <v>0</v>
      </c>
    </row>
    <row r="9" spans="1:26" x14ac:dyDescent="0.25">
      <c r="B9">
        <v>10</v>
      </c>
      <c r="F9" t="s">
        <v>308</v>
      </c>
      <c r="G9" t="s">
        <v>160</v>
      </c>
      <c r="I9">
        <v>1</v>
      </c>
      <c r="J9">
        <v>2</v>
      </c>
      <c r="N9">
        <v>3</v>
      </c>
      <c r="O9" s="134">
        <v>5</v>
      </c>
      <c r="P9" t="s">
        <v>155</v>
      </c>
      <c r="S9">
        <v>3</v>
      </c>
      <c r="T9">
        <v>1</v>
      </c>
      <c r="Z9">
        <f t="shared" si="3"/>
        <v>1.5</v>
      </c>
    </row>
    <row r="10" spans="1:26" x14ac:dyDescent="0.25">
      <c r="A10" t="s">
        <v>6</v>
      </c>
      <c r="F10" t="s">
        <v>159</v>
      </c>
      <c r="G10" t="s">
        <v>158</v>
      </c>
      <c r="I10">
        <v>1</v>
      </c>
      <c r="J10">
        <v>2</v>
      </c>
      <c r="O10" s="134">
        <v>3</v>
      </c>
      <c r="P10" t="s">
        <v>307</v>
      </c>
      <c r="T10">
        <v>3</v>
      </c>
      <c r="U10">
        <v>2</v>
      </c>
      <c r="V10">
        <v>1</v>
      </c>
      <c r="W10">
        <v>1</v>
      </c>
      <c r="Z10">
        <f t="shared" si="3"/>
        <v>2</v>
      </c>
    </row>
    <row r="11" spans="1:26" x14ac:dyDescent="0.25">
      <c r="A11" t="s">
        <v>6</v>
      </c>
      <c r="O11" s="134"/>
      <c r="Z11">
        <f t="shared" si="3"/>
        <v>0</v>
      </c>
    </row>
    <row r="12" spans="1:26" x14ac:dyDescent="0.25">
      <c r="O12" s="134">
        <v>1</v>
      </c>
      <c r="P12" t="s">
        <v>83</v>
      </c>
      <c r="R12" s="162">
        <v>2</v>
      </c>
      <c r="S12">
        <v>1</v>
      </c>
      <c r="Z12">
        <f t="shared" si="3"/>
        <v>1.5</v>
      </c>
    </row>
    <row r="13" spans="1:26" ht="15.75" thickBot="1" x14ac:dyDescent="0.3">
      <c r="A13" s="6" t="s">
        <v>7</v>
      </c>
      <c r="B13" s="8">
        <f>SUM(B7:B12)</f>
        <v>30</v>
      </c>
      <c r="O13" s="134">
        <v>1</v>
      </c>
      <c r="P13" t="s">
        <v>153</v>
      </c>
      <c r="Q13" t="s">
        <v>157</v>
      </c>
      <c r="S13">
        <v>1</v>
      </c>
      <c r="Z13">
        <f t="shared" si="3"/>
        <v>0.5</v>
      </c>
    </row>
    <row r="14" spans="1:26" ht="15.75" thickTop="1" x14ac:dyDescent="0.25">
      <c r="O14" s="134">
        <v>2</v>
      </c>
      <c r="P14" t="s">
        <v>154</v>
      </c>
      <c r="S14">
        <v>2</v>
      </c>
      <c r="Z14">
        <f t="shared" si="3"/>
        <v>1</v>
      </c>
    </row>
    <row r="15" spans="1:26" x14ac:dyDescent="0.25">
      <c r="A15" s="1"/>
      <c r="B15" s="1"/>
      <c r="C15" s="1"/>
      <c r="O15" s="134">
        <v>1</v>
      </c>
      <c r="P15" s="162" t="s">
        <v>156</v>
      </c>
      <c r="Q15" s="162" t="s">
        <v>422</v>
      </c>
      <c r="R15" s="162"/>
      <c r="S15" s="162">
        <v>2</v>
      </c>
      <c r="T15" s="162"/>
      <c r="U15" s="162"/>
      <c r="V15" s="162"/>
      <c r="W15" s="162"/>
      <c r="X15" s="162"/>
      <c r="Y15" s="162"/>
      <c r="Z15">
        <f t="shared" si="3"/>
        <v>1</v>
      </c>
    </row>
    <row r="16" spans="1:26" x14ac:dyDescent="0.25">
      <c r="O16" s="134"/>
      <c r="Z16">
        <f t="shared" si="3"/>
        <v>0</v>
      </c>
    </row>
    <row r="17" spans="1:26" x14ac:dyDescent="0.25">
      <c r="O17" s="134"/>
      <c r="Z17">
        <f>((R26+S26)/2)+SUM(V26:X26)</f>
        <v>0</v>
      </c>
    </row>
    <row r="18" spans="1:26" x14ac:dyDescent="0.25">
      <c r="A18" t="s">
        <v>19</v>
      </c>
      <c r="B18" s="8">
        <f>H6</f>
        <v>3</v>
      </c>
      <c r="F18" t="s">
        <v>541</v>
      </c>
      <c r="G18" t="s">
        <v>229</v>
      </c>
      <c r="H18">
        <v>1</v>
      </c>
      <c r="I18">
        <v>1</v>
      </c>
      <c r="J18">
        <v>1</v>
      </c>
      <c r="O18" s="134"/>
      <c r="Z18">
        <f>((R27+S27)/2)+SUM(V27:X27)</f>
        <v>0</v>
      </c>
    </row>
    <row r="19" spans="1:26" x14ac:dyDescent="0.25">
      <c r="A19" t="s">
        <v>20</v>
      </c>
      <c r="B19" s="8">
        <f>K6</f>
        <v>0</v>
      </c>
      <c r="F19" t="s">
        <v>225</v>
      </c>
      <c r="G19" t="s">
        <v>542</v>
      </c>
      <c r="H19">
        <v>1</v>
      </c>
      <c r="I19">
        <v>1</v>
      </c>
      <c r="J19">
        <v>1</v>
      </c>
      <c r="O19" s="134"/>
      <c r="Z19">
        <f>((R28+S28)/2)+SUM(V28:X28)</f>
        <v>0</v>
      </c>
    </row>
    <row r="20" spans="1:26" x14ac:dyDescent="0.25">
      <c r="B20" s="8"/>
      <c r="Z20">
        <f t="shared" si="3"/>
        <v>0</v>
      </c>
    </row>
    <row r="21" spans="1:26" x14ac:dyDescent="0.25">
      <c r="A21" t="s">
        <v>21</v>
      </c>
      <c r="B21" s="11">
        <f>(S6/5)</f>
        <v>1.8</v>
      </c>
      <c r="Z21">
        <f t="shared" si="3"/>
        <v>0</v>
      </c>
    </row>
    <row r="22" spans="1:26" x14ac:dyDescent="0.25">
      <c r="B22" s="8"/>
      <c r="Z22">
        <f t="shared" si="3"/>
        <v>0</v>
      </c>
    </row>
    <row r="23" spans="1:26" x14ac:dyDescent="0.25">
      <c r="A23" t="s">
        <v>23</v>
      </c>
      <c r="B23" s="8"/>
      <c r="F23" t="s">
        <v>540</v>
      </c>
      <c r="G23" t="s">
        <v>450</v>
      </c>
      <c r="H23">
        <v>1</v>
      </c>
      <c r="I23">
        <v>1</v>
      </c>
      <c r="J23">
        <v>1</v>
      </c>
      <c r="Z23">
        <f t="shared" si="3"/>
        <v>0</v>
      </c>
    </row>
    <row r="24" spans="1:26" x14ac:dyDescent="0.25">
      <c r="A24" t="s">
        <v>24</v>
      </c>
      <c r="B24" s="8"/>
      <c r="Z24">
        <f t="shared" si="3"/>
        <v>0</v>
      </c>
    </row>
    <row r="25" spans="1:26" x14ac:dyDescent="0.25">
      <c r="A25" t="s">
        <v>25</v>
      </c>
      <c r="B25" s="8"/>
      <c r="Z25">
        <f t="shared" si="3"/>
        <v>0</v>
      </c>
    </row>
    <row r="26" spans="1:26" x14ac:dyDescent="0.25">
      <c r="Z26">
        <f t="shared" si="3"/>
        <v>0</v>
      </c>
    </row>
    <row r="27" spans="1:26" ht="15.75" thickBot="1" x14ac:dyDescent="0.3">
      <c r="A27" s="7" t="s">
        <v>7</v>
      </c>
      <c r="B27" s="7">
        <f>SUM(B18:B25)</f>
        <v>4.8</v>
      </c>
    </row>
    <row r="28" spans="1:26" ht="15.75" thickTop="1" x14ac:dyDescent="0.25"/>
    <row r="30" spans="1:26" x14ac:dyDescent="0.25">
      <c r="A30" t="s">
        <v>28</v>
      </c>
      <c r="B30" s="8"/>
    </row>
    <row r="31" spans="1:26" x14ac:dyDescent="0.25">
      <c r="A31" t="s">
        <v>29</v>
      </c>
      <c r="B31" s="8">
        <v>0</v>
      </c>
    </row>
    <row r="32" spans="1:26" x14ac:dyDescent="0.25">
      <c r="A32" t="s">
        <v>30</v>
      </c>
      <c r="B32" s="8">
        <v>1</v>
      </c>
    </row>
    <row r="33" spans="1:2" x14ac:dyDescent="0.25">
      <c r="A33" t="s">
        <v>31</v>
      </c>
      <c r="B33" s="8">
        <v>1</v>
      </c>
    </row>
    <row r="34" spans="1:2" ht="15.75" thickBot="1" x14ac:dyDescent="0.3">
      <c r="A34" s="7" t="s">
        <v>34</v>
      </c>
      <c r="B34" s="7">
        <f>SUM(B30:B33)</f>
        <v>2</v>
      </c>
    </row>
    <row r="35" spans="1:2" ht="15.75" thickTop="1" x14ac:dyDescent="0.25"/>
    <row r="36" spans="1:2" x14ac:dyDescent="0.25">
      <c r="A36" t="s">
        <v>36</v>
      </c>
    </row>
    <row r="37" spans="1:2" x14ac:dyDescent="0.25">
      <c r="A37" t="s">
        <v>18</v>
      </c>
      <c r="B37" s="8">
        <f>INT((B13-10)/5)</f>
        <v>4</v>
      </c>
    </row>
    <row r="38" spans="1:2" ht="15.75" thickBot="1" x14ac:dyDescent="0.3">
      <c r="A38" s="7" t="s">
        <v>7</v>
      </c>
      <c r="B38" s="7">
        <f>B34-(B36+B37)</f>
        <v>-2</v>
      </c>
    </row>
    <row r="39" spans="1:2" ht="15.75" thickTop="1" x14ac:dyDescent="0.25">
      <c r="A39" t="s">
        <v>54</v>
      </c>
      <c r="B39">
        <f>IF(B38&lt;0,0,B38)</f>
        <v>0</v>
      </c>
    </row>
    <row r="41" spans="1:2" ht="15.75" thickBot="1" x14ac:dyDescent="0.3">
      <c r="A41" s="9" t="s">
        <v>37</v>
      </c>
      <c r="B41" s="9">
        <f>B27-B39</f>
        <v>4.8</v>
      </c>
    </row>
    <row r="42" spans="1:2" ht="15.75" thickTop="1" x14ac:dyDescent="0.25"/>
  </sheetData>
  <conditionalFormatting sqref="B41">
    <cfRule type="cellIs" dxfId="23" priority="4" operator="equal">
      <formula>0</formula>
    </cfRule>
    <cfRule type="cellIs" dxfId="22" priority="5" operator="lessThan">
      <formula>0</formula>
    </cfRule>
    <cfRule type="cellIs" dxfId="21" priority="6" operator="greaterThan">
      <formula>0</formula>
    </cfRule>
  </conditionalFormatting>
  <conditionalFormatting sqref="B2">
    <cfRule type="cellIs" dxfId="20" priority="1" operator="lessThan">
      <formula>0</formula>
    </cfRule>
    <cfRule type="cellIs" dxfId="19" priority="2" operator="equal">
      <formula>0</formula>
    </cfRule>
    <cfRule type="cellIs" dxfId="18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3"/>
  <sheetViews>
    <sheetView workbookViewId="0">
      <selection activeCell="M35" sqref="M35"/>
    </sheetView>
  </sheetViews>
  <sheetFormatPr defaultRowHeight="15" x14ac:dyDescent="0.25"/>
  <cols>
    <col min="1" max="1" width="3.5703125" customWidth="1"/>
    <col min="2" max="2" width="10.5703125" customWidth="1"/>
    <col min="3" max="3" width="18.42578125" customWidth="1"/>
    <col min="4" max="4" width="6.7109375" customWidth="1"/>
    <col min="5" max="5" width="3.85546875" customWidth="1"/>
    <col min="6" max="6" width="3.7109375" customWidth="1"/>
    <col min="9" max="9" width="21.42578125" customWidth="1"/>
    <col min="11" max="11" width="8.28515625" customWidth="1"/>
    <col min="12" max="12" width="8.140625" customWidth="1"/>
    <col min="13" max="13" width="7" customWidth="1"/>
    <col min="14" max="14" width="8.28515625" customWidth="1"/>
    <col min="15" max="15" width="7.28515625" customWidth="1"/>
    <col min="18" max="18" width="1.42578125" customWidth="1"/>
    <col min="19" max="19" width="26.85546875" customWidth="1"/>
    <col min="21" max="21" width="8.28515625" customWidth="1"/>
    <col min="22" max="22" width="7.85546875" customWidth="1"/>
    <col min="23" max="23" width="8.42578125" customWidth="1"/>
    <col min="24" max="24" width="7.42578125" customWidth="1"/>
    <col min="25" max="25" width="8.42578125" customWidth="1"/>
    <col min="26" max="26" width="7" customWidth="1"/>
    <col min="27" max="27" width="8.85546875" customWidth="1"/>
  </cols>
  <sheetData>
    <row r="1" spans="1:29" x14ac:dyDescent="0.25">
      <c r="C1" t="s">
        <v>38</v>
      </c>
      <c r="D1">
        <f>D42+D2</f>
        <v>8.5</v>
      </c>
      <c r="I1" s="10" t="s">
        <v>46</v>
      </c>
      <c r="J1" s="8">
        <f>J5+T5</f>
        <v>16</v>
      </c>
      <c r="K1" s="8">
        <f t="shared" ref="K1:P1" si="0">K5+V5</f>
        <v>15</v>
      </c>
      <c r="L1" s="8">
        <f t="shared" si="0"/>
        <v>16</v>
      </c>
      <c r="M1" s="8">
        <f t="shared" si="0"/>
        <v>2</v>
      </c>
      <c r="N1" s="8">
        <f t="shared" si="0"/>
        <v>1</v>
      </c>
      <c r="O1" s="8">
        <f t="shared" si="0"/>
        <v>0</v>
      </c>
      <c r="P1" s="8">
        <f t="shared" si="0"/>
        <v>15</v>
      </c>
    </row>
    <row r="2" spans="1:29" x14ac:dyDescent="0.25">
      <c r="C2" t="s">
        <v>151</v>
      </c>
      <c r="D2" s="8">
        <f>SUM(T9:T15)/2</f>
        <v>5</v>
      </c>
    </row>
    <row r="3" spans="1:29" x14ac:dyDescent="0.25">
      <c r="G3" s="2"/>
      <c r="H3" s="2" t="s">
        <v>68</v>
      </c>
      <c r="I3" s="13" t="s">
        <v>22</v>
      </c>
      <c r="J3" s="2"/>
      <c r="S3" s="14" t="s">
        <v>17</v>
      </c>
      <c r="AC3">
        <v>12.5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115</v>
      </c>
      <c r="S4" s="4" t="s">
        <v>9</v>
      </c>
      <c r="T4" s="5" t="s">
        <v>11</v>
      </c>
      <c r="U4" s="5" t="s">
        <v>200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  <c r="AC4" s="149" t="s">
        <v>137</v>
      </c>
    </row>
    <row r="5" spans="1:29" x14ac:dyDescent="0.25">
      <c r="J5" s="8">
        <f>SUM(J6:J30)</f>
        <v>1</v>
      </c>
      <c r="K5" s="8">
        <f t="shared" ref="K5:Q5" si="1">SUM(K6:K30)</f>
        <v>11</v>
      </c>
      <c r="L5" s="8">
        <f t="shared" si="1"/>
        <v>12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8">
        <f t="shared" si="1"/>
        <v>12</v>
      </c>
      <c r="Q5" s="8">
        <f t="shared" si="1"/>
        <v>0</v>
      </c>
      <c r="T5" s="8">
        <f>SUM(T6:T30)</f>
        <v>15</v>
      </c>
      <c r="U5" s="8">
        <f t="shared" ref="U5:AB5" si="2">SUM(U6:U30)</f>
        <v>0</v>
      </c>
      <c r="V5" s="8">
        <f t="shared" si="2"/>
        <v>4</v>
      </c>
      <c r="W5" s="8">
        <f t="shared" si="2"/>
        <v>4</v>
      </c>
      <c r="X5" s="8">
        <f t="shared" si="2"/>
        <v>2</v>
      </c>
      <c r="Y5" s="8">
        <f t="shared" si="2"/>
        <v>1</v>
      </c>
      <c r="Z5" s="8">
        <f t="shared" si="2"/>
        <v>0</v>
      </c>
      <c r="AA5" s="8">
        <f t="shared" si="2"/>
        <v>3</v>
      </c>
      <c r="AB5" s="8">
        <f t="shared" si="2"/>
        <v>5</v>
      </c>
      <c r="AC5">
        <f>SUM(AC6:AC22)</f>
        <v>0</v>
      </c>
    </row>
    <row r="6" spans="1:29" x14ac:dyDescent="0.25">
      <c r="B6" t="s">
        <v>1</v>
      </c>
      <c r="D6">
        <v>5</v>
      </c>
      <c r="G6" s="159" t="s">
        <v>305</v>
      </c>
      <c r="H6" s="160"/>
      <c r="I6" s="161"/>
      <c r="AC6" s="70"/>
    </row>
    <row r="7" spans="1:29" x14ac:dyDescent="0.25">
      <c r="B7" t="s">
        <v>39</v>
      </c>
      <c r="D7">
        <v>5</v>
      </c>
      <c r="H7" s="143"/>
      <c r="AC7" s="70"/>
    </row>
    <row r="8" spans="1:29" ht="15.75" thickBot="1" x14ac:dyDescent="0.3">
      <c r="B8" t="s">
        <v>40</v>
      </c>
      <c r="D8">
        <v>5</v>
      </c>
      <c r="G8" s="100"/>
      <c r="H8" s="101"/>
      <c r="I8" s="100"/>
      <c r="J8" s="100"/>
      <c r="AC8" s="70"/>
    </row>
    <row r="9" spans="1:29" x14ac:dyDescent="0.25">
      <c r="B9" t="s">
        <v>2</v>
      </c>
      <c r="C9" t="s">
        <v>6</v>
      </c>
      <c r="D9">
        <v>0</v>
      </c>
      <c r="G9" s="21"/>
      <c r="H9" s="90">
        <v>1</v>
      </c>
      <c r="I9" s="34"/>
      <c r="J9" s="15"/>
      <c r="K9" s="15"/>
      <c r="L9" s="15"/>
      <c r="M9" s="15" t="s">
        <v>226</v>
      </c>
      <c r="N9" s="15"/>
      <c r="O9" s="15"/>
      <c r="P9" s="15"/>
      <c r="Q9" s="15"/>
      <c r="R9" s="150"/>
      <c r="S9" s="34" t="s">
        <v>300</v>
      </c>
      <c r="T9" s="15">
        <v>1</v>
      </c>
      <c r="U9" s="15"/>
      <c r="V9" s="15"/>
      <c r="W9" s="15"/>
      <c r="X9" s="15"/>
      <c r="Y9" s="15"/>
      <c r="Z9" s="15"/>
      <c r="AA9" s="15"/>
      <c r="AB9" s="16"/>
      <c r="AC9" s="70"/>
    </row>
    <row r="10" spans="1:29" x14ac:dyDescent="0.25">
      <c r="B10" t="s">
        <v>3</v>
      </c>
      <c r="C10" t="s">
        <v>6</v>
      </c>
      <c r="D10">
        <v>0</v>
      </c>
      <c r="G10" s="23" t="s">
        <v>293</v>
      </c>
      <c r="H10" s="91">
        <v>8</v>
      </c>
      <c r="I10" s="69" t="s">
        <v>294</v>
      </c>
      <c r="J10" s="19">
        <v>1</v>
      </c>
      <c r="K10" s="19">
        <v>1</v>
      </c>
      <c r="L10" s="19">
        <v>3</v>
      </c>
      <c r="M10" s="19"/>
      <c r="N10" s="19"/>
      <c r="O10" s="19"/>
      <c r="P10" s="19">
        <v>6</v>
      </c>
      <c r="Q10" s="19"/>
      <c r="R10" s="151"/>
      <c r="S10" s="35" t="s">
        <v>295</v>
      </c>
      <c r="T10" s="19">
        <v>2</v>
      </c>
      <c r="U10" s="19"/>
      <c r="V10" s="19"/>
      <c r="W10" s="19"/>
      <c r="X10" s="19"/>
      <c r="Y10" s="19"/>
      <c r="Z10" s="19"/>
      <c r="AA10" s="19">
        <v>2</v>
      </c>
      <c r="AB10" s="20"/>
      <c r="AC10" s="70"/>
    </row>
    <row r="11" spans="1:29" x14ac:dyDescent="0.25">
      <c r="G11" s="23" t="s">
        <v>309</v>
      </c>
      <c r="H11" s="91">
        <v>3</v>
      </c>
      <c r="I11" s="35" t="s">
        <v>219</v>
      </c>
      <c r="J11" s="19"/>
      <c r="K11" s="19">
        <v>2</v>
      </c>
      <c r="L11" s="19">
        <v>1</v>
      </c>
      <c r="M11" s="19"/>
      <c r="N11" s="19"/>
      <c r="O11" s="19"/>
      <c r="P11" s="19"/>
      <c r="Q11" s="19"/>
      <c r="R11" s="151"/>
      <c r="S11" s="35" t="s">
        <v>190</v>
      </c>
      <c r="T11" s="19">
        <v>1</v>
      </c>
      <c r="U11" s="19"/>
      <c r="V11" s="19">
        <v>1</v>
      </c>
      <c r="W11" s="33">
        <v>1</v>
      </c>
      <c r="X11" s="19"/>
      <c r="Y11" s="19"/>
      <c r="Z11" s="19"/>
      <c r="AA11" s="19">
        <v>1</v>
      </c>
      <c r="AB11" s="20"/>
      <c r="AC11" s="70"/>
    </row>
    <row r="12" spans="1:29" ht="15.75" thickBot="1" x14ac:dyDescent="0.3">
      <c r="C12" s="6" t="s">
        <v>7</v>
      </c>
      <c r="D12" s="8">
        <f>SUM(D6:D11)</f>
        <v>15</v>
      </c>
      <c r="G12" s="23" t="s">
        <v>311</v>
      </c>
      <c r="H12" s="91">
        <v>3</v>
      </c>
      <c r="I12" s="35" t="s">
        <v>296</v>
      </c>
      <c r="J12" s="19"/>
      <c r="K12" s="19">
        <v>2</v>
      </c>
      <c r="L12" s="19">
        <v>2</v>
      </c>
      <c r="M12" s="19"/>
      <c r="N12" s="19"/>
      <c r="O12" s="19"/>
      <c r="P12" s="19">
        <v>2</v>
      </c>
      <c r="Q12" s="19"/>
      <c r="R12" s="151"/>
      <c r="S12" s="153" t="s">
        <v>155</v>
      </c>
      <c r="T12" s="19">
        <v>3</v>
      </c>
      <c r="U12" s="19"/>
      <c r="V12" s="19">
        <v>1</v>
      </c>
      <c r="W12" s="19"/>
      <c r="X12" s="19"/>
      <c r="Y12" s="19"/>
      <c r="Z12" s="19"/>
      <c r="AA12" s="19"/>
      <c r="AB12" s="20"/>
      <c r="AC12" s="70"/>
    </row>
    <row r="13" spans="1:29" ht="15.75" thickTop="1" x14ac:dyDescent="0.25">
      <c r="C13" s="19"/>
      <c r="D13" s="8"/>
      <c r="G13" s="109"/>
      <c r="H13" s="110">
        <v>3</v>
      </c>
      <c r="I13" s="35" t="s">
        <v>108</v>
      </c>
      <c r="J13" s="19"/>
      <c r="K13" s="33">
        <v>1</v>
      </c>
      <c r="L13" s="19"/>
      <c r="M13" s="19"/>
      <c r="N13" s="19"/>
      <c r="O13" s="19"/>
      <c r="P13" s="19"/>
      <c r="Q13" s="19"/>
      <c r="R13" s="158"/>
      <c r="S13" s="153" t="s">
        <v>298</v>
      </c>
      <c r="T13" s="33">
        <v>2</v>
      </c>
      <c r="U13" s="19"/>
      <c r="V13" s="19"/>
      <c r="W13" s="19"/>
      <c r="X13" s="19">
        <v>1</v>
      </c>
      <c r="Y13" s="19"/>
      <c r="Z13" s="19"/>
      <c r="AA13" s="19"/>
      <c r="AB13" s="20"/>
      <c r="AC13" s="70"/>
    </row>
    <row r="14" spans="1:29" x14ac:dyDescent="0.25">
      <c r="C14" s="19"/>
      <c r="D14" s="8"/>
      <c r="G14" s="109"/>
      <c r="H14" s="110">
        <v>4</v>
      </c>
      <c r="I14" s="35" t="s">
        <v>312</v>
      </c>
      <c r="J14" s="19"/>
      <c r="K14" s="33">
        <v>2</v>
      </c>
      <c r="L14" s="33">
        <v>2</v>
      </c>
      <c r="M14" s="19"/>
      <c r="N14" s="19"/>
      <c r="O14" s="19"/>
      <c r="P14" s="19"/>
      <c r="Q14" s="19"/>
      <c r="R14" s="158"/>
      <c r="S14" s="153" t="s">
        <v>238</v>
      </c>
      <c r="T14" s="19"/>
      <c r="U14" s="19"/>
      <c r="V14" s="19">
        <v>2</v>
      </c>
      <c r="W14" s="19">
        <v>2</v>
      </c>
      <c r="X14" s="19">
        <v>1</v>
      </c>
      <c r="Y14" s="33">
        <v>1</v>
      </c>
      <c r="Z14" s="19"/>
      <c r="AA14" s="19"/>
      <c r="AB14" s="20"/>
      <c r="AC14" s="70"/>
    </row>
    <row r="15" spans="1:29" ht="15.75" thickBot="1" x14ac:dyDescent="0.3">
      <c r="G15" s="22">
        <f>SUM(H9:H15)</f>
        <v>25</v>
      </c>
      <c r="H15" s="97">
        <v>3</v>
      </c>
      <c r="I15" s="36" t="s">
        <v>110</v>
      </c>
      <c r="J15" s="17"/>
      <c r="K15" s="17">
        <v>1</v>
      </c>
      <c r="L15" s="17">
        <v>2</v>
      </c>
      <c r="M15" s="17"/>
      <c r="N15" s="17"/>
      <c r="O15" s="17"/>
      <c r="P15" s="17"/>
      <c r="Q15" s="17"/>
      <c r="R15" s="152"/>
      <c r="S15" s="157" t="s">
        <v>299</v>
      </c>
      <c r="T15" s="17">
        <v>1</v>
      </c>
      <c r="U15" s="17"/>
      <c r="V15" s="17"/>
      <c r="W15" s="17"/>
      <c r="X15" s="17"/>
      <c r="Y15" s="17"/>
      <c r="Z15" s="17"/>
      <c r="AA15" s="17"/>
      <c r="AB15" s="18"/>
      <c r="AC15" s="70"/>
    </row>
    <row r="16" spans="1:29" x14ac:dyDescent="0.25">
      <c r="A16" s="1"/>
      <c r="B16" s="1"/>
      <c r="C16" s="1"/>
      <c r="D16" s="1"/>
      <c r="E16" s="1"/>
      <c r="G16" s="21"/>
      <c r="H16" s="24"/>
      <c r="I16" s="19"/>
      <c r="J16" s="19"/>
      <c r="K16" s="19"/>
      <c r="L16" s="19"/>
      <c r="M16" s="19"/>
      <c r="N16" s="19"/>
      <c r="O16" s="19"/>
      <c r="P16" s="19"/>
      <c r="Q16" s="19"/>
      <c r="R16" s="156"/>
      <c r="S16" s="35"/>
      <c r="T16" s="19"/>
      <c r="U16" s="19"/>
      <c r="V16" s="19"/>
      <c r="W16" s="19"/>
      <c r="X16" s="19"/>
      <c r="Y16" s="19"/>
      <c r="Z16" s="19"/>
      <c r="AA16" s="19"/>
      <c r="AB16" s="20"/>
      <c r="AC16" s="70"/>
    </row>
    <row r="17" spans="1:29" x14ac:dyDescent="0.25">
      <c r="G17" s="23" t="s">
        <v>297</v>
      </c>
      <c r="H17" s="26">
        <v>3</v>
      </c>
      <c r="I17" s="19" t="s">
        <v>240</v>
      </c>
      <c r="J17" s="19"/>
      <c r="K17" s="19"/>
      <c r="L17" s="19">
        <v>1</v>
      </c>
      <c r="M17" s="19"/>
      <c r="N17" s="19"/>
      <c r="O17" s="19"/>
      <c r="P17" s="19">
        <v>2</v>
      </c>
      <c r="Q17" s="19"/>
      <c r="R17" s="151"/>
      <c r="S17" s="35" t="s">
        <v>300</v>
      </c>
      <c r="T17" s="19">
        <v>1</v>
      </c>
      <c r="U17" s="19"/>
      <c r="V17" s="19"/>
      <c r="W17" s="19"/>
      <c r="X17" s="19"/>
      <c r="Y17" s="19"/>
      <c r="Z17" s="19"/>
      <c r="AA17" s="19"/>
      <c r="AB17" s="20">
        <v>1</v>
      </c>
      <c r="AC17" s="70"/>
    </row>
    <row r="18" spans="1:29" x14ac:dyDescent="0.25">
      <c r="A18" t="s">
        <v>26</v>
      </c>
      <c r="G18" s="23" t="s">
        <v>310</v>
      </c>
      <c r="H18" s="26">
        <v>2</v>
      </c>
      <c r="I18" s="35" t="s">
        <v>108</v>
      </c>
      <c r="J18" s="19"/>
      <c r="K18" s="33">
        <v>1</v>
      </c>
      <c r="L18" s="19"/>
      <c r="M18" s="19"/>
      <c r="N18" s="19"/>
      <c r="O18" s="19"/>
      <c r="P18" s="19"/>
      <c r="Q18" s="19"/>
      <c r="R18" s="151"/>
      <c r="S18" s="35" t="s">
        <v>78</v>
      </c>
      <c r="T18" s="19">
        <v>1</v>
      </c>
      <c r="U18" s="19"/>
      <c r="V18" s="33"/>
      <c r="W18" s="19">
        <v>1</v>
      </c>
      <c r="X18" s="19"/>
      <c r="Y18" s="19"/>
      <c r="Z18" s="19"/>
      <c r="AA18" s="19"/>
      <c r="AB18" s="20">
        <v>1</v>
      </c>
      <c r="AC18" s="70"/>
    </row>
    <row r="19" spans="1:29" x14ac:dyDescent="0.25">
      <c r="C19" t="s">
        <v>19</v>
      </c>
      <c r="D19" s="8">
        <f>J5/2</f>
        <v>0.5</v>
      </c>
      <c r="G19" s="23" t="s">
        <v>311</v>
      </c>
      <c r="H19" s="26">
        <v>2</v>
      </c>
      <c r="I19" s="35"/>
      <c r="J19" s="19"/>
      <c r="K19" s="19"/>
      <c r="L19" s="19"/>
      <c r="M19" s="19"/>
      <c r="N19" s="19"/>
      <c r="O19" s="19"/>
      <c r="P19" s="19"/>
      <c r="Q19" s="19"/>
      <c r="R19" s="151"/>
      <c r="S19" s="69" t="s">
        <v>301</v>
      </c>
      <c r="T19" s="33">
        <v>2</v>
      </c>
      <c r="U19" s="19"/>
      <c r="V19" s="19"/>
      <c r="W19" s="19"/>
      <c r="X19" s="19"/>
      <c r="Y19" s="19"/>
      <c r="Z19" s="19"/>
      <c r="AA19" s="19"/>
      <c r="AB19" s="20">
        <v>2</v>
      </c>
      <c r="AC19" s="70"/>
    </row>
    <row r="20" spans="1:29" x14ac:dyDescent="0.25">
      <c r="C20" t="s">
        <v>20</v>
      </c>
      <c r="D20" s="8">
        <f>SUM(M5:O5)</f>
        <v>0</v>
      </c>
      <c r="G20" s="23"/>
      <c r="H20" s="26">
        <v>1</v>
      </c>
      <c r="I20" s="19"/>
      <c r="J20" s="19"/>
      <c r="K20" s="19"/>
      <c r="L20" s="19"/>
      <c r="M20" s="19"/>
      <c r="N20" s="19"/>
      <c r="O20" s="19"/>
      <c r="P20" s="19"/>
      <c r="Q20" s="19"/>
      <c r="R20" s="151"/>
      <c r="S20" s="35" t="s">
        <v>302</v>
      </c>
      <c r="T20" s="33">
        <v>1</v>
      </c>
      <c r="U20" s="19"/>
      <c r="V20" s="19"/>
      <c r="W20" s="19"/>
      <c r="X20" s="19"/>
      <c r="Y20" s="19"/>
      <c r="Z20" s="19"/>
      <c r="AA20" s="19"/>
      <c r="AB20" s="20">
        <v>1</v>
      </c>
      <c r="AC20" s="70"/>
    </row>
    <row r="21" spans="1:29" ht="15.75" thickBot="1" x14ac:dyDescent="0.3">
      <c r="C21" t="s">
        <v>102</v>
      </c>
      <c r="D21" s="8"/>
      <c r="G21" s="22">
        <f>SUM(H16:H21)</f>
        <v>8</v>
      </c>
      <c r="H21" s="25">
        <v>0</v>
      </c>
      <c r="I21" s="17"/>
      <c r="J21" s="17"/>
      <c r="K21" s="17"/>
      <c r="L21" s="17"/>
      <c r="M21" s="17"/>
      <c r="N21" s="17"/>
      <c r="O21" s="17"/>
      <c r="P21" s="17"/>
      <c r="Q21" s="17"/>
      <c r="R21" s="152"/>
      <c r="S21" s="36"/>
      <c r="T21" s="17"/>
      <c r="U21" s="17"/>
      <c r="V21" s="17"/>
      <c r="W21" s="17"/>
      <c r="X21" s="17"/>
      <c r="Y21" s="17"/>
      <c r="Z21" s="17"/>
      <c r="AA21" s="17"/>
      <c r="AB21" s="18"/>
      <c r="AC21" s="70"/>
    </row>
    <row r="22" spans="1:29" x14ac:dyDescent="0.25">
      <c r="C22" t="s">
        <v>21</v>
      </c>
      <c r="D22" s="11">
        <f>(T5/5)</f>
        <v>3</v>
      </c>
      <c r="AC22" s="70"/>
    </row>
    <row r="23" spans="1:29" x14ac:dyDescent="0.25">
      <c r="D23" s="8"/>
      <c r="G23" t="s">
        <v>303</v>
      </c>
      <c r="I23" t="s">
        <v>44</v>
      </c>
      <c r="P23">
        <v>1</v>
      </c>
      <c r="AC23" s="70"/>
    </row>
    <row r="24" spans="1:29" x14ac:dyDescent="0.25">
      <c r="B24">
        <v>14</v>
      </c>
      <c r="C24" t="s">
        <v>23</v>
      </c>
      <c r="D24" s="8"/>
      <c r="I24" t="s">
        <v>119</v>
      </c>
      <c r="K24">
        <v>1</v>
      </c>
      <c r="L24">
        <v>1</v>
      </c>
      <c r="AC24" s="70"/>
    </row>
    <row r="25" spans="1:29" x14ac:dyDescent="0.25">
      <c r="B25">
        <v>0</v>
      </c>
      <c r="C25" t="s">
        <v>24</v>
      </c>
      <c r="D25" s="8">
        <f>INT(B25/3)</f>
        <v>0</v>
      </c>
      <c r="AC25" s="70"/>
    </row>
    <row r="26" spans="1:29" x14ac:dyDescent="0.25">
      <c r="B26">
        <v>0</v>
      </c>
      <c r="C26" t="s">
        <v>25</v>
      </c>
      <c r="D26" s="8">
        <f>B26</f>
        <v>0</v>
      </c>
      <c r="G26" t="s">
        <v>304</v>
      </c>
      <c r="H26" s="143"/>
      <c r="I26" t="s">
        <v>44</v>
      </c>
      <c r="P26">
        <v>1</v>
      </c>
      <c r="AC26" s="70"/>
    </row>
    <row r="27" spans="1:29" x14ac:dyDescent="0.25">
      <c r="H27" s="143"/>
    </row>
    <row r="28" spans="1:29" ht="15.75" thickBot="1" x14ac:dyDescent="0.3">
      <c r="C28" s="7" t="s">
        <v>7</v>
      </c>
      <c r="D28" s="7">
        <f>SUM(D19:D26)</f>
        <v>3.5</v>
      </c>
      <c r="H28" s="143"/>
    </row>
    <row r="29" spans="1:29" ht="15.75" thickTop="1" x14ac:dyDescent="0.25">
      <c r="H29" s="143"/>
    </row>
    <row r="30" spans="1:29" x14ac:dyDescent="0.25">
      <c r="A30" t="s">
        <v>27</v>
      </c>
      <c r="H30" s="143"/>
    </row>
    <row r="31" spans="1:29" x14ac:dyDescent="0.25">
      <c r="B31" t="s">
        <v>32</v>
      </c>
      <c r="C31" t="s">
        <v>28</v>
      </c>
      <c r="D31" s="8"/>
      <c r="H31" s="143"/>
    </row>
    <row r="32" spans="1:29" x14ac:dyDescent="0.25">
      <c r="C32" t="s">
        <v>29</v>
      </c>
      <c r="D32" s="8"/>
      <c r="H32" s="143"/>
    </row>
    <row r="33" spans="2:4" x14ac:dyDescent="0.25">
      <c r="C33" t="s">
        <v>30</v>
      </c>
      <c r="D33" s="8"/>
    </row>
    <row r="34" spans="2:4" x14ac:dyDescent="0.25">
      <c r="C34" t="s">
        <v>31</v>
      </c>
      <c r="D34" s="8"/>
    </row>
    <row r="35" spans="2:4" ht="15.75" thickBot="1" x14ac:dyDescent="0.3">
      <c r="C35" s="7" t="s">
        <v>34</v>
      </c>
      <c r="D35" s="7">
        <f>SUM(D31:D34)</f>
        <v>0</v>
      </c>
    </row>
    <row r="36" spans="2:4" ht="15.75" thickTop="1" x14ac:dyDescent="0.25">
      <c r="B36" t="s">
        <v>33</v>
      </c>
    </row>
    <row r="37" spans="2:4" x14ac:dyDescent="0.25">
      <c r="B37" t="s">
        <v>35</v>
      </c>
      <c r="C37" t="s">
        <v>36</v>
      </c>
      <c r="D37">
        <f>Q5</f>
        <v>0</v>
      </c>
    </row>
    <row r="38" spans="2:4" x14ac:dyDescent="0.25">
      <c r="C38" t="s">
        <v>117</v>
      </c>
      <c r="D38" s="8">
        <f>(INT((D12-10)/5)*-1)</f>
        <v>-1</v>
      </c>
    </row>
    <row r="39" spans="2:4" ht="15.75" thickBot="1" x14ac:dyDescent="0.3">
      <c r="C39" s="52" t="s">
        <v>116</v>
      </c>
      <c r="D39" s="7">
        <f>IF((D35+(D37+D38))&lt;0,0,(D35+(D37+D38)))</f>
        <v>0</v>
      </c>
    </row>
    <row r="40" spans="2:4" ht="15.75" thickTop="1" x14ac:dyDescent="0.25"/>
    <row r="42" spans="2:4" ht="15.75" thickBot="1" x14ac:dyDescent="0.3">
      <c r="C42" s="9" t="s">
        <v>37</v>
      </c>
      <c r="D42" s="9">
        <f>D28-D39</f>
        <v>3.5</v>
      </c>
    </row>
    <row r="43" spans="2:4" ht="15.75" thickTop="1" x14ac:dyDescent="0.25"/>
  </sheetData>
  <conditionalFormatting sqref="D42">
    <cfRule type="cellIs" dxfId="17" priority="4" operator="equal">
      <formula>0</formula>
    </cfRule>
    <cfRule type="cellIs" dxfId="16" priority="5" operator="lessThan">
      <formula>0</formula>
    </cfRule>
    <cfRule type="cellIs" dxfId="15" priority="6" operator="greaterThan">
      <formula>0</formula>
    </cfRule>
  </conditionalFormatting>
  <conditionalFormatting sqref="D1">
    <cfRule type="cellIs" dxfId="14" priority="1" operator="lessThan">
      <formula>0</formula>
    </cfRule>
    <cfRule type="cellIs" dxfId="13" priority="2" operator="equal">
      <formula>0</formula>
    </cfRule>
    <cfRule type="cellIs" dxfId="12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3"/>
  <sheetViews>
    <sheetView topLeftCell="A5" workbookViewId="0">
      <selection activeCell="Y38" sqref="Y38"/>
    </sheetView>
  </sheetViews>
  <sheetFormatPr defaultRowHeight="15" x14ac:dyDescent="0.25"/>
  <cols>
    <col min="1" max="1" width="3.5703125" customWidth="1"/>
    <col min="2" max="2" width="10.5703125" customWidth="1"/>
    <col min="3" max="3" width="18.42578125" customWidth="1"/>
    <col min="4" max="4" width="6.7109375" customWidth="1"/>
    <col min="5" max="5" width="3.85546875" customWidth="1"/>
    <col min="6" max="6" width="3.7109375" customWidth="1"/>
    <col min="9" max="9" width="21.42578125" customWidth="1"/>
    <col min="11" max="11" width="8.28515625" customWidth="1"/>
    <col min="12" max="12" width="8.140625" customWidth="1"/>
    <col min="13" max="13" width="7" customWidth="1"/>
    <col min="14" max="14" width="8.28515625" customWidth="1"/>
    <col min="15" max="15" width="7.28515625" customWidth="1"/>
    <col min="18" max="18" width="1.42578125" customWidth="1"/>
    <col min="19" max="19" width="26.85546875" customWidth="1"/>
    <col min="21" max="21" width="8.28515625" customWidth="1"/>
    <col min="22" max="22" width="7.85546875" customWidth="1"/>
    <col min="23" max="23" width="8.42578125" customWidth="1"/>
    <col min="24" max="24" width="7.42578125" customWidth="1"/>
    <col min="25" max="25" width="8.42578125" customWidth="1"/>
    <col min="26" max="26" width="7" customWidth="1"/>
    <col min="27" max="27" width="8.85546875" customWidth="1"/>
  </cols>
  <sheetData>
    <row r="1" spans="1:29" x14ac:dyDescent="0.25">
      <c r="C1" t="s">
        <v>38</v>
      </c>
      <c r="D1">
        <f>D42+D2</f>
        <v>1.6</v>
      </c>
      <c r="I1" s="10" t="s">
        <v>46</v>
      </c>
      <c r="J1" s="8">
        <f>J5+T5</f>
        <v>4</v>
      </c>
      <c r="K1" s="8">
        <f t="shared" ref="K1:P1" si="0">K5+V5</f>
        <v>3</v>
      </c>
      <c r="L1" s="8">
        <f t="shared" si="0"/>
        <v>6</v>
      </c>
      <c r="M1" s="8">
        <f t="shared" si="0"/>
        <v>1</v>
      </c>
      <c r="N1" s="8">
        <f t="shared" si="0"/>
        <v>0</v>
      </c>
      <c r="O1" s="8">
        <f t="shared" si="0"/>
        <v>0</v>
      </c>
      <c r="P1" s="8">
        <f t="shared" si="0"/>
        <v>41</v>
      </c>
    </row>
    <row r="2" spans="1:29" x14ac:dyDescent="0.25">
      <c r="C2" t="s">
        <v>151</v>
      </c>
      <c r="D2" s="8">
        <f>SUM(AB9:AB19)</f>
        <v>0</v>
      </c>
    </row>
    <row r="3" spans="1:29" x14ac:dyDescent="0.25">
      <c r="G3" s="2"/>
      <c r="H3" s="2" t="s">
        <v>68</v>
      </c>
      <c r="I3" s="13" t="s">
        <v>22</v>
      </c>
      <c r="J3" s="2"/>
      <c r="S3" s="14" t="s">
        <v>17</v>
      </c>
      <c r="AC3">
        <v>12.5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115</v>
      </c>
      <c r="S4" s="4" t="s">
        <v>9</v>
      </c>
      <c r="T4" s="5" t="s">
        <v>11</v>
      </c>
      <c r="U4" s="5" t="s">
        <v>200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  <c r="AC4" s="149" t="s">
        <v>137</v>
      </c>
    </row>
    <row r="5" spans="1:29" x14ac:dyDescent="0.25">
      <c r="J5" s="8">
        <f>SUM(J6:J30)</f>
        <v>1</v>
      </c>
      <c r="K5" s="8">
        <f t="shared" ref="K5:Q5" si="1">SUM(K6:K30)</f>
        <v>1</v>
      </c>
      <c r="L5" s="8">
        <f t="shared" si="1"/>
        <v>3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8">
        <f t="shared" si="1"/>
        <v>41</v>
      </c>
      <c r="Q5" s="8">
        <f t="shared" si="1"/>
        <v>0</v>
      </c>
      <c r="T5" s="8">
        <f>SUM(T6:T30)</f>
        <v>3</v>
      </c>
      <c r="U5" s="8">
        <f t="shared" ref="U5:AB5" si="2">SUM(U6:U30)</f>
        <v>0</v>
      </c>
      <c r="V5" s="8">
        <f t="shared" si="2"/>
        <v>2</v>
      </c>
      <c r="W5" s="8">
        <f t="shared" si="2"/>
        <v>3</v>
      </c>
      <c r="X5" s="8">
        <f t="shared" si="2"/>
        <v>1</v>
      </c>
      <c r="Y5" s="8">
        <f t="shared" si="2"/>
        <v>0</v>
      </c>
      <c r="Z5" s="8">
        <f t="shared" si="2"/>
        <v>0</v>
      </c>
      <c r="AA5" s="8">
        <f t="shared" si="2"/>
        <v>0</v>
      </c>
      <c r="AB5" s="8">
        <f t="shared" si="2"/>
        <v>0</v>
      </c>
      <c r="AC5">
        <f>SUM(AC6:AC22)</f>
        <v>0</v>
      </c>
    </row>
    <row r="6" spans="1:29" x14ac:dyDescent="0.25">
      <c r="B6" t="s">
        <v>1</v>
      </c>
      <c r="D6">
        <v>5</v>
      </c>
      <c r="G6" s="159"/>
      <c r="H6" s="160"/>
      <c r="I6" s="161"/>
      <c r="AC6" s="70"/>
    </row>
    <row r="7" spans="1:29" x14ac:dyDescent="0.25">
      <c r="B7" t="s">
        <v>39</v>
      </c>
      <c r="D7">
        <v>5</v>
      </c>
      <c r="H7" s="180"/>
      <c r="AC7" s="70"/>
    </row>
    <row r="8" spans="1:29" ht="15.75" thickBot="1" x14ac:dyDescent="0.3">
      <c r="B8" t="s">
        <v>40</v>
      </c>
      <c r="D8">
        <v>5</v>
      </c>
      <c r="G8" s="100" t="s">
        <v>567</v>
      </c>
      <c r="H8" s="101"/>
      <c r="I8" s="100"/>
      <c r="J8" s="100"/>
      <c r="AC8" s="70"/>
    </row>
    <row r="9" spans="1:29" x14ac:dyDescent="0.25">
      <c r="B9" t="s">
        <v>2</v>
      </c>
      <c r="C9" t="s">
        <v>6</v>
      </c>
      <c r="D9">
        <v>0</v>
      </c>
      <c r="G9" s="21"/>
      <c r="H9" s="90"/>
      <c r="I9" s="34"/>
      <c r="J9" s="15"/>
      <c r="K9" s="15"/>
      <c r="L9" s="15"/>
      <c r="M9" s="15" t="s">
        <v>226</v>
      </c>
      <c r="N9" s="15"/>
      <c r="O9" s="15"/>
      <c r="P9" s="15"/>
      <c r="Q9" s="15"/>
      <c r="R9" s="150"/>
      <c r="S9" s="34"/>
      <c r="T9" s="15"/>
      <c r="U9" s="15"/>
      <c r="V9" s="15"/>
      <c r="W9" s="15"/>
      <c r="X9" s="15"/>
      <c r="Y9" s="15"/>
      <c r="Z9" s="15"/>
      <c r="AA9" s="15"/>
      <c r="AB9" s="16"/>
      <c r="AC9" s="70"/>
    </row>
    <row r="10" spans="1:29" x14ac:dyDescent="0.25">
      <c r="B10" t="s">
        <v>3</v>
      </c>
      <c r="C10" t="s">
        <v>6</v>
      </c>
      <c r="D10">
        <v>0</v>
      </c>
      <c r="G10" s="23" t="str">
        <f>Playing!G10</f>
        <v>Citadel</v>
      </c>
      <c r="H10" s="91">
        <v>9</v>
      </c>
      <c r="I10" s="69" t="str">
        <f>Playing!I10</f>
        <v>Small Castle</v>
      </c>
      <c r="J10" s="19">
        <f>Playing!J10</f>
        <v>1</v>
      </c>
      <c r="K10" s="19">
        <f>Playing!K10</f>
        <v>1</v>
      </c>
      <c r="L10" s="19">
        <f>Playing!L10</f>
        <v>3</v>
      </c>
      <c r="M10" s="19">
        <f>Playing!M10</f>
        <v>0</v>
      </c>
      <c r="N10" s="19">
        <f>Playing!N10</f>
        <v>0</v>
      </c>
      <c r="O10" s="19">
        <f>Playing!O10</f>
        <v>0</v>
      </c>
      <c r="P10" s="19">
        <f>Playing!P10</f>
        <v>6</v>
      </c>
      <c r="Q10" s="19">
        <f>Playing!Q10</f>
        <v>0</v>
      </c>
      <c r="R10" s="151"/>
      <c r="S10" s="35"/>
      <c r="T10" s="19"/>
      <c r="U10" s="19"/>
      <c r="V10" s="19"/>
      <c r="W10" s="19"/>
      <c r="X10" s="19"/>
      <c r="Y10" s="19"/>
      <c r="Z10" s="19"/>
      <c r="AA10" s="19"/>
      <c r="AB10" s="20"/>
      <c r="AC10" s="70"/>
    </row>
    <row r="11" spans="1:29" x14ac:dyDescent="0.25">
      <c r="G11" s="23"/>
      <c r="H11" s="91"/>
      <c r="I11" s="35"/>
      <c r="J11" s="19"/>
      <c r="K11" s="19"/>
      <c r="L11" s="19"/>
      <c r="M11" s="19"/>
      <c r="N11" s="19"/>
      <c r="O11" s="19"/>
      <c r="P11" s="19"/>
      <c r="Q11" s="19"/>
      <c r="R11" s="151"/>
      <c r="S11" s="35"/>
      <c r="T11" s="19"/>
      <c r="U11" s="19"/>
      <c r="V11" s="19"/>
      <c r="W11" s="33"/>
      <c r="X11" s="19"/>
      <c r="Y11" s="19"/>
      <c r="Z11" s="19"/>
      <c r="AA11" s="19"/>
      <c r="AB11" s="20"/>
      <c r="AC11" s="70"/>
    </row>
    <row r="12" spans="1:29" ht="15.75" thickBot="1" x14ac:dyDescent="0.3">
      <c r="C12" s="6" t="s">
        <v>7</v>
      </c>
      <c r="D12" s="8">
        <f>SUM(D6:D11)</f>
        <v>15</v>
      </c>
      <c r="G12" s="23"/>
      <c r="H12" s="91"/>
      <c r="I12" s="35" t="s">
        <v>401</v>
      </c>
      <c r="J12" s="19"/>
      <c r="K12" s="19"/>
      <c r="L12" s="19"/>
      <c r="M12" s="19"/>
      <c r="N12" s="19"/>
      <c r="O12" s="19"/>
      <c r="P12" s="19">
        <v>9</v>
      </c>
      <c r="R12" s="151"/>
      <c r="S12" s="153"/>
      <c r="T12" s="19"/>
      <c r="U12" s="19"/>
      <c r="V12" s="19"/>
      <c r="W12" s="19"/>
      <c r="X12" s="19"/>
      <c r="Y12" s="19"/>
      <c r="Z12" s="19"/>
      <c r="AA12" s="19"/>
      <c r="AB12" s="20"/>
      <c r="AC12" s="70"/>
    </row>
    <row r="13" spans="1:29" ht="15.75" thickTop="1" x14ac:dyDescent="0.25">
      <c r="C13" s="19"/>
      <c r="D13" s="8"/>
      <c r="G13" s="109"/>
      <c r="H13" s="110"/>
      <c r="I13" s="35" t="s">
        <v>402</v>
      </c>
      <c r="J13" s="19"/>
      <c r="K13" s="19"/>
      <c r="L13" s="19"/>
      <c r="M13" s="33"/>
      <c r="N13" s="19"/>
      <c r="O13" s="19"/>
      <c r="P13" s="19">
        <v>6</v>
      </c>
      <c r="R13" s="158"/>
      <c r="S13" s="153"/>
      <c r="T13" s="33"/>
      <c r="U13" s="19"/>
      <c r="V13" s="19"/>
      <c r="W13" s="19"/>
      <c r="X13" s="19"/>
      <c r="Y13" s="19"/>
      <c r="Z13" s="19"/>
      <c r="AA13" s="19"/>
      <c r="AB13" s="20"/>
      <c r="AC13" s="70"/>
    </row>
    <row r="14" spans="1:29" x14ac:dyDescent="0.25">
      <c r="C14" s="19"/>
      <c r="D14" s="8"/>
      <c r="G14" s="109"/>
      <c r="H14" s="110"/>
      <c r="I14" s="153" t="s">
        <v>403</v>
      </c>
      <c r="J14" s="19"/>
      <c r="K14" s="19"/>
      <c r="L14" s="19"/>
      <c r="M14" s="19"/>
      <c r="N14" s="19"/>
      <c r="O14" s="19"/>
      <c r="P14" s="19">
        <v>4</v>
      </c>
      <c r="R14" s="158"/>
      <c r="S14" s="153"/>
      <c r="T14" s="19"/>
      <c r="U14" s="19"/>
      <c r="V14" s="19"/>
      <c r="W14" s="19"/>
      <c r="X14" s="19"/>
      <c r="Y14" s="33"/>
      <c r="Z14" s="19"/>
      <c r="AA14" s="19"/>
      <c r="AB14" s="20"/>
      <c r="AC14" s="70"/>
    </row>
    <row r="15" spans="1:29" ht="15.75" thickBot="1" x14ac:dyDescent="0.3">
      <c r="G15" s="22"/>
      <c r="H15" s="97"/>
      <c r="I15" s="153"/>
      <c r="J15" s="33"/>
      <c r="K15" s="19"/>
      <c r="L15" s="19"/>
      <c r="M15" s="19"/>
      <c r="N15" s="19"/>
      <c r="O15" s="19"/>
      <c r="P15" s="19"/>
      <c r="R15" s="152"/>
      <c r="S15" s="157"/>
      <c r="T15" s="17"/>
      <c r="U15" s="17"/>
      <c r="V15" s="17"/>
      <c r="W15" s="17"/>
      <c r="X15" s="17"/>
      <c r="Y15" s="17"/>
      <c r="Z15" s="17"/>
      <c r="AA15" s="17"/>
      <c r="AB15" s="18"/>
      <c r="AC15" s="70"/>
    </row>
    <row r="16" spans="1:29" x14ac:dyDescent="0.25">
      <c r="A16" s="1"/>
      <c r="B16" s="1"/>
      <c r="C16" s="1"/>
      <c r="D16" s="1"/>
      <c r="E16" s="1"/>
      <c r="G16" s="21"/>
      <c r="H16" s="181">
        <f>SUM(H17:H20)</f>
        <v>9</v>
      </c>
      <c r="I16" s="153" t="s">
        <v>395</v>
      </c>
      <c r="J16" s="19"/>
      <c r="K16" s="19"/>
      <c r="L16" s="19"/>
      <c r="M16" s="19"/>
      <c r="N16" s="19"/>
      <c r="O16" s="33"/>
      <c r="P16" s="19"/>
      <c r="R16" s="156"/>
      <c r="S16" s="217"/>
      <c r="T16" s="19"/>
      <c r="V16" s="19"/>
      <c r="W16" s="19"/>
      <c r="X16" s="19"/>
      <c r="Y16" s="19"/>
      <c r="Z16" s="19"/>
      <c r="AA16" s="33"/>
      <c r="AB16" s="20"/>
      <c r="AC16" s="70"/>
    </row>
    <row r="17" spans="1:29" ht="15.75" thickBot="1" x14ac:dyDescent="0.3">
      <c r="G17" s="23"/>
      <c r="H17" s="26">
        <v>5</v>
      </c>
      <c r="I17" s="157" t="s">
        <v>396</v>
      </c>
      <c r="J17" s="17"/>
      <c r="K17" s="17"/>
      <c r="L17" s="17"/>
      <c r="M17" s="17"/>
      <c r="N17" s="17"/>
      <c r="O17" s="17"/>
      <c r="P17" s="17">
        <v>3</v>
      </c>
      <c r="R17" s="151"/>
      <c r="S17" s="35"/>
      <c r="T17" s="19"/>
      <c r="U17" s="19"/>
      <c r="V17" s="19"/>
      <c r="W17" s="19"/>
      <c r="X17" s="19"/>
      <c r="Y17" s="19"/>
      <c r="Z17" s="19"/>
      <c r="AA17" s="33"/>
      <c r="AB17" s="20"/>
      <c r="AC17" s="70"/>
    </row>
    <row r="18" spans="1:29" x14ac:dyDescent="0.25">
      <c r="A18" t="s">
        <v>26</v>
      </c>
      <c r="G18" s="23"/>
      <c r="H18" s="26">
        <v>2</v>
      </c>
      <c r="I18" s="217" t="s">
        <v>397</v>
      </c>
      <c r="J18" s="19"/>
      <c r="L18" s="19"/>
      <c r="M18" s="19"/>
      <c r="N18" s="19"/>
      <c r="O18" s="19"/>
      <c r="P18" s="33">
        <v>3</v>
      </c>
      <c r="R18" s="151"/>
      <c r="S18" s="35"/>
      <c r="T18" s="19"/>
      <c r="U18" s="33"/>
      <c r="V18" s="19"/>
      <c r="W18" s="19"/>
      <c r="X18" s="19"/>
      <c r="Y18" s="19"/>
      <c r="Z18" s="19"/>
      <c r="AA18" s="33"/>
      <c r="AB18" s="20"/>
      <c r="AC18" s="70"/>
    </row>
    <row r="19" spans="1:29" x14ac:dyDescent="0.25">
      <c r="C19" t="s">
        <v>19</v>
      </c>
      <c r="D19" s="8">
        <f>J5</f>
        <v>1</v>
      </c>
      <c r="G19" s="23"/>
      <c r="H19" s="26">
        <v>1</v>
      </c>
      <c r="I19" s="35" t="s">
        <v>398</v>
      </c>
      <c r="J19" s="19"/>
      <c r="K19" s="19"/>
      <c r="L19" s="19"/>
      <c r="M19" s="19"/>
      <c r="N19" s="19"/>
      <c r="O19" s="19"/>
      <c r="P19" s="33">
        <v>2</v>
      </c>
      <c r="R19" s="151"/>
      <c r="S19" s="35"/>
      <c r="T19" s="19"/>
      <c r="U19" s="33"/>
      <c r="V19" s="19"/>
      <c r="W19" s="19"/>
      <c r="X19" s="19"/>
      <c r="Y19" s="19"/>
      <c r="Z19" s="19"/>
      <c r="AA19" s="33"/>
      <c r="AB19" s="20"/>
      <c r="AC19" s="70"/>
    </row>
    <row r="20" spans="1:29" x14ac:dyDescent="0.25">
      <c r="C20" t="s">
        <v>20</v>
      </c>
      <c r="D20" s="8">
        <f>SUM(M5:O5)</f>
        <v>0</v>
      </c>
      <c r="G20" s="23"/>
      <c r="H20" s="26">
        <v>1</v>
      </c>
      <c r="I20" s="35" t="s">
        <v>399</v>
      </c>
      <c r="J20" s="19"/>
      <c r="K20" s="33"/>
      <c r="L20" s="19"/>
      <c r="M20" s="19"/>
      <c r="N20" s="19"/>
      <c r="O20" s="19"/>
      <c r="P20" s="33">
        <v>3</v>
      </c>
      <c r="R20" s="151"/>
      <c r="S20" s="33"/>
      <c r="Z20" s="33"/>
      <c r="AA20" s="19"/>
      <c r="AB20" s="20"/>
      <c r="AC20" s="70"/>
    </row>
    <row r="21" spans="1:29" ht="15.75" thickBot="1" x14ac:dyDescent="0.3">
      <c r="C21" t="s">
        <v>102</v>
      </c>
      <c r="D21" s="8"/>
      <c r="G21" s="22"/>
      <c r="H21" s="25"/>
      <c r="I21" s="35" t="s">
        <v>400</v>
      </c>
      <c r="J21" s="19"/>
      <c r="K21" s="33"/>
      <c r="L21" s="19"/>
      <c r="M21" s="19"/>
      <c r="N21" s="19"/>
      <c r="O21" s="19"/>
      <c r="P21" s="33">
        <v>5</v>
      </c>
      <c r="R21" s="152"/>
      <c r="S21" s="36"/>
      <c r="T21" s="17"/>
      <c r="U21" s="17"/>
      <c r="V21" s="17"/>
      <c r="W21" s="17"/>
      <c r="X21" s="17"/>
      <c r="Y21" s="17"/>
      <c r="Z21" s="17"/>
      <c r="AA21" s="17"/>
      <c r="AB21" s="18"/>
      <c r="AC21" s="70"/>
    </row>
    <row r="22" spans="1:29" x14ac:dyDescent="0.25">
      <c r="C22" t="s">
        <v>21</v>
      </c>
      <c r="D22" s="11">
        <f>(T5/5)</f>
        <v>0.6</v>
      </c>
      <c r="AC22" s="70"/>
    </row>
    <row r="23" spans="1:29" x14ac:dyDescent="0.25">
      <c r="D23" s="8"/>
      <c r="AC23" s="70"/>
    </row>
    <row r="24" spans="1:29" x14ac:dyDescent="0.25">
      <c r="B24">
        <v>14</v>
      </c>
      <c r="C24" t="s">
        <v>23</v>
      </c>
      <c r="D24" s="8"/>
      <c r="AC24" s="70"/>
    </row>
    <row r="25" spans="1:29" x14ac:dyDescent="0.25">
      <c r="B25">
        <v>0</v>
      </c>
      <c r="C25" t="s">
        <v>24</v>
      </c>
      <c r="D25" s="8">
        <f>INT(B25/3)</f>
        <v>0</v>
      </c>
      <c r="AC25" s="70"/>
    </row>
    <row r="26" spans="1:29" x14ac:dyDescent="0.25">
      <c r="B26">
        <v>0</v>
      </c>
      <c r="C26" t="s">
        <v>25</v>
      </c>
      <c r="D26" s="8">
        <f>B26</f>
        <v>0</v>
      </c>
      <c r="G26" s="70" t="s">
        <v>568</v>
      </c>
      <c r="H26" s="447"/>
      <c r="AC26" s="70"/>
    </row>
    <row r="27" spans="1:29" x14ac:dyDescent="0.25">
      <c r="G27" s="2"/>
      <c r="H27" s="2" t="s">
        <v>68</v>
      </c>
      <c r="I27" s="13" t="s">
        <v>22</v>
      </c>
      <c r="J27" s="2"/>
      <c r="S27" s="14" t="s">
        <v>17</v>
      </c>
    </row>
    <row r="28" spans="1:29" ht="30.75" thickBot="1" x14ac:dyDescent="0.3">
      <c r="C28" s="7" t="s">
        <v>7</v>
      </c>
      <c r="D28" s="7">
        <f>SUM(D19:D26)</f>
        <v>1.6</v>
      </c>
      <c r="G28" s="2" t="s">
        <v>41</v>
      </c>
      <c r="H28" s="2" t="s">
        <v>67</v>
      </c>
      <c r="I28" s="2" t="s">
        <v>9</v>
      </c>
      <c r="J28" s="3" t="s">
        <v>11</v>
      </c>
      <c r="K28" s="3" t="s">
        <v>12</v>
      </c>
      <c r="L28" s="3" t="s">
        <v>13</v>
      </c>
      <c r="M28" s="3" t="s">
        <v>14</v>
      </c>
      <c r="N28" s="3" t="s">
        <v>15</v>
      </c>
      <c r="O28" s="3" t="s">
        <v>16</v>
      </c>
      <c r="P28" s="3" t="s">
        <v>43</v>
      </c>
      <c r="Q28" s="3" t="s">
        <v>115</v>
      </c>
      <c r="S28" s="4" t="s">
        <v>9</v>
      </c>
      <c r="T28" s="5" t="s">
        <v>11</v>
      </c>
      <c r="U28" s="5" t="s">
        <v>200</v>
      </c>
      <c r="V28" s="5" t="s">
        <v>12</v>
      </c>
      <c r="W28" s="5" t="s">
        <v>13</v>
      </c>
      <c r="X28" s="5" t="s">
        <v>14</v>
      </c>
      <c r="Y28" s="5" t="s">
        <v>15</v>
      </c>
      <c r="Z28" s="5" t="s">
        <v>16</v>
      </c>
      <c r="AA28" s="5" t="s">
        <v>43</v>
      </c>
      <c r="AB28" s="5" t="s">
        <v>37</v>
      </c>
      <c r="AC28" s="149" t="s">
        <v>137</v>
      </c>
    </row>
    <row r="29" spans="1:29" ht="15.75" thickTop="1" x14ac:dyDescent="0.25">
      <c r="J29" s="8">
        <f>SUM(J30:J54)</f>
        <v>0</v>
      </c>
      <c r="K29" s="8">
        <f t="shared" ref="K29:Q29" si="3">SUM(K30:K54)</f>
        <v>0</v>
      </c>
      <c r="L29" s="8">
        <f t="shared" si="3"/>
        <v>0</v>
      </c>
      <c r="M29" s="8">
        <f t="shared" si="3"/>
        <v>0</v>
      </c>
      <c r="N29" s="8">
        <f t="shared" si="3"/>
        <v>0</v>
      </c>
      <c r="O29" s="8">
        <f t="shared" si="3"/>
        <v>0</v>
      </c>
      <c r="P29" s="8">
        <f t="shared" si="3"/>
        <v>0</v>
      </c>
      <c r="Q29" s="8">
        <f t="shared" si="3"/>
        <v>0</v>
      </c>
      <c r="T29" s="8">
        <f>SUM(T30:T54)</f>
        <v>3</v>
      </c>
      <c r="U29" s="8">
        <f t="shared" ref="U29:AB29" si="4">SUM(U30:U54)</f>
        <v>0</v>
      </c>
      <c r="V29" s="8">
        <f t="shared" si="4"/>
        <v>2</v>
      </c>
      <c r="W29" s="8">
        <f t="shared" si="4"/>
        <v>3</v>
      </c>
      <c r="X29" s="8">
        <f t="shared" si="4"/>
        <v>1</v>
      </c>
      <c r="Y29" s="8">
        <f t="shared" si="4"/>
        <v>0</v>
      </c>
      <c r="Z29" s="8">
        <f t="shared" si="4"/>
        <v>0</v>
      </c>
      <c r="AA29" s="8">
        <f t="shared" si="4"/>
        <v>0</v>
      </c>
      <c r="AB29" s="8">
        <f t="shared" si="4"/>
        <v>0</v>
      </c>
      <c r="AC29">
        <f>SUM(AC30:AC46)</f>
        <v>0</v>
      </c>
    </row>
    <row r="30" spans="1:29" x14ac:dyDescent="0.25">
      <c r="A30" t="s">
        <v>27</v>
      </c>
      <c r="G30" s="159"/>
      <c r="H30" s="160"/>
      <c r="I30" s="161"/>
      <c r="AC30" s="70"/>
    </row>
    <row r="31" spans="1:29" x14ac:dyDescent="0.25">
      <c r="B31" t="s">
        <v>32</v>
      </c>
      <c r="C31" t="s">
        <v>28</v>
      </c>
      <c r="D31" s="8"/>
      <c r="H31" s="180"/>
      <c r="S31" t="s">
        <v>229</v>
      </c>
      <c r="T31">
        <v>1</v>
      </c>
      <c r="V31">
        <v>1</v>
      </c>
      <c r="W31">
        <v>1</v>
      </c>
    </row>
    <row r="32" spans="1:29" x14ac:dyDescent="0.25">
      <c r="C32" t="s">
        <v>29</v>
      </c>
      <c r="D32" s="8"/>
      <c r="H32" s="180"/>
      <c r="S32" t="s">
        <v>449</v>
      </c>
      <c r="V32">
        <v>1</v>
      </c>
      <c r="W32">
        <v>1</v>
      </c>
      <c r="X32">
        <v>1</v>
      </c>
    </row>
    <row r="33" spans="2:23" x14ac:dyDescent="0.25">
      <c r="C33" t="s">
        <v>30</v>
      </c>
      <c r="D33" s="8"/>
      <c r="S33" t="s">
        <v>299</v>
      </c>
      <c r="T33">
        <v>1</v>
      </c>
    </row>
    <row r="34" spans="2:23" x14ac:dyDescent="0.25">
      <c r="C34" t="s">
        <v>31</v>
      </c>
      <c r="D34" s="8"/>
      <c r="S34" t="s">
        <v>78</v>
      </c>
      <c r="T34">
        <v>1</v>
      </c>
      <c r="W34">
        <v>1</v>
      </c>
    </row>
    <row r="35" spans="2:23" ht="15.75" thickBot="1" x14ac:dyDescent="0.3">
      <c r="C35" s="7" t="s">
        <v>34</v>
      </c>
      <c r="D35" s="7">
        <f>SUM(D31:D34)</f>
        <v>0</v>
      </c>
    </row>
    <row r="36" spans="2:23" ht="15.75" thickTop="1" x14ac:dyDescent="0.25">
      <c r="B36" t="s">
        <v>33</v>
      </c>
    </row>
    <row r="37" spans="2:23" x14ac:dyDescent="0.25">
      <c r="B37" t="s">
        <v>35</v>
      </c>
      <c r="C37" t="s">
        <v>36</v>
      </c>
      <c r="D37">
        <f>Q5</f>
        <v>0</v>
      </c>
    </row>
    <row r="38" spans="2:23" x14ac:dyDescent="0.25">
      <c r="C38" t="s">
        <v>117</v>
      </c>
      <c r="D38" s="8">
        <f>(INT((D12-10)/5)*-1)</f>
        <v>-1</v>
      </c>
    </row>
    <row r="39" spans="2:23" ht="15.75" thickBot="1" x14ac:dyDescent="0.3">
      <c r="C39" s="52" t="s">
        <v>116</v>
      </c>
      <c r="D39" s="7">
        <f>IF((D35+(D37+D38))&lt;0,0,(D35+(D37+D38)))</f>
        <v>0</v>
      </c>
    </row>
    <row r="40" spans="2:23" ht="15.75" thickTop="1" x14ac:dyDescent="0.25"/>
    <row r="42" spans="2:23" ht="15.75" thickBot="1" x14ac:dyDescent="0.3">
      <c r="C42" s="9" t="s">
        <v>37</v>
      </c>
      <c r="D42" s="9">
        <f>D28-D39</f>
        <v>1.6</v>
      </c>
    </row>
    <row r="43" spans="2:23" ht="15.75" thickTop="1" x14ac:dyDescent="0.25"/>
  </sheetData>
  <conditionalFormatting sqref="D42">
    <cfRule type="cellIs" dxfId="11" priority="6" operator="equal">
      <formula>0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D1">
    <cfRule type="cellIs" dxfId="8" priority="3" operator="lessThan">
      <formula>0</formula>
    </cfRule>
    <cfRule type="cellIs" dxfId="7" priority="4" operator="equal">
      <formula>0</formula>
    </cfRule>
    <cfRule type="cellIs" dxfId="6" priority="5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topLeftCell="C18" workbookViewId="0">
      <selection activeCell="I29" sqref="I29:O30"/>
    </sheetView>
  </sheetViews>
  <sheetFormatPr defaultRowHeight="15" x14ac:dyDescent="0.25"/>
  <cols>
    <col min="8" max="8" width="22.85546875" customWidth="1"/>
    <col min="18" max="18" width="13.5703125" customWidth="1"/>
  </cols>
  <sheetData>
    <row r="1" spans="1:28" x14ac:dyDescent="0.25">
      <c r="B1" t="s">
        <v>38</v>
      </c>
      <c r="C1">
        <f>C42+C2</f>
        <v>7.6</v>
      </c>
      <c r="H1" s="10" t="s">
        <v>46</v>
      </c>
      <c r="I1" s="8">
        <f>I5+S5</f>
        <v>9</v>
      </c>
      <c r="J1" s="8">
        <f t="shared" ref="J1:O1" si="0">J5+U5</f>
        <v>8</v>
      </c>
      <c r="K1" s="8">
        <f t="shared" si="0"/>
        <v>8</v>
      </c>
      <c r="L1" s="8">
        <f t="shared" si="0"/>
        <v>1</v>
      </c>
      <c r="M1" s="8">
        <f t="shared" si="0"/>
        <v>0</v>
      </c>
      <c r="N1" s="8">
        <f t="shared" si="0"/>
        <v>0</v>
      </c>
      <c r="O1" s="8">
        <f t="shared" si="0"/>
        <v>5</v>
      </c>
    </row>
    <row r="2" spans="1:28" x14ac:dyDescent="0.25">
      <c r="B2" t="s">
        <v>151</v>
      </c>
      <c r="C2" s="8">
        <f>SUM(AA9:AA19)</f>
        <v>0</v>
      </c>
    </row>
    <row r="3" spans="1:28" x14ac:dyDescent="0.25">
      <c r="F3" s="2"/>
      <c r="G3" s="2" t="s">
        <v>68</v>
      </c>
      <c r="H3" s="13" t="s">
        <v>22</v>
      </c>
      <c r="I3" s="2"/>
      <c r="R3" s="14" t="s">
        <v>17</v>
      </c>
      <c r="AB3">
        <v>12.5</v>
      </c>
    </row>
    <row r="4" spans="1:28" ht="30" x14ac:dyDescent="0.25">
      <c r="A4" t="s">
        <v>0</v>
      </c>
      <c r="B4" t="s">
        <v>4</v>
      </c>
      <c r="C4" t="s">
        <v>5</v>
      </c>
      <c r="F4" s="2" t="s">
        <v>41</v>
      </c>
      <c r="G4" s="2" t="s">
        <v>67</v>
      </c>
      <c r="H4" s="2" t="s">
        <v>9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43</v>
      </c>
      <c r="P4" s="3" t="s">
        <v>115</v>
      </c>
      <c r="R4" s="4" t="s">
        <v>9</v>
      </c>
      <c r="S4" s="5" t="s">
        <v>11</v>
      </c>
      <c r="T4" s="5" t="s">
        <v>200</v>
      </c>
      <c r="U4" s="5" t="s">
        <v>12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43</v>
      </c>
      <c r="AA4" s="5" t="s">
        <v>37</v>
      </c>
      <c r="AB4" s="149" t="s">
        <v>137</v>
      </c>
    </row>
    <row r="5" spans="1:28" x14ac:dyDescent="0.25">
      <c r="I5" s="8">
        <f>SUM(I6:I30)</f>
        <v>6</v>
      </c>
      <c r="J5" s="8">
        <f t="shared" ref="J5:P5" si="1">SUM(J6:J30)</f>
        <v>7</v>
      </c>
      <c r="K5" s="8">
        <f t="shared" si="1"/>
        <v>7</v>
      </c>
      <c r="L5" s="8">
        <f t="shared" si="1"/>
        <v>1</v>
      </c>
      <c r="M5" s="8">
        <f t="shared" si="1"/>
        <v>0</v>
      </c>
      <c r="N5" s="8">
        <f t="shared" si="1"/>
        <v>0</v>
      </c>
      <c r="O5" s="8">
        <f t="shared" si="1"/>
        <v>5</v>
      </c>
      <c r="P5" s="8">
        <f t="shared" si="1"/>
        <v>0</v>
      </c>
      <c r="S5" s="8">
        <f>SUM(S6:S30)</f>
        <v>3</v>
      </c>
      <c r="T5" s="8">
        <f t="shared" ref="T5:AA5" si="2">SUM(T6:T30)</f>
        <v>0</v>
      </c>
      <c r="U5" s="8">
        <f t="shared" si="2"/>
        <v>1</v>
      </c>
      <c r="V5" s="8">
        <f t="shared" si="2"/>
        <v>1</v>
      </c>
      <c r="W5" s="8">
        <f t="shared" si="2"/>
        <v>0</v>
      </c>
      <c r="X5" s="8">
        <f t="shared" si="2"/>
        <v>0</v>
      </c>
      <c r="Y5" s="8">
        <f t="shared" si="2"/>
        <v>0</v>
      </c>
      <c r="Z5" s="8">
        <f t="shared" si="2"/>
        <v>0</v>
      </c>
      <c r="AA5" s="8">
        <f t="shared" si="2"/>
        <v>0</v>
      </c>
      <c r="AB5">
        <f>SUM(AB6:AB22)</f>
        <v>0</v>
      </c>
    </row>
    <row r="6" spans="1:28" x14ac:dyDescent="0.25">
      <c r="A6" t="s">
        <v>1</v>
      </c>
      <c r="C6">
        <v>5</v>
      </c>
      <c r="F6" s="159"/>
      <c r="G6" s="160"/>
      <c r="H6" s="161"/>
      <c r="AB6" s="70"/>
    </row>
    <row r="7" spans="1:28" x14ac:dyDescent="0.25">
      <c r="A7" t="s">
        <v>39</v>
      </c>
      <c r="C7">
        <v>5</v>
      </c>
      <c r="G7" s="219"/>
      <c r="AB7" s="70"/>
    </row>
    <row r="8" spans="1:28" ht="15.75" thickBot="1" x14ac:dyDescent="0.3">
      <c r="A8" t="s">
        <v>40</v>
      </c>
      <c r="C8">
        <v>5</v>
      </c>
      <c r="F8" s="100"/>
      <c r="G8" s="101"/>
      <c r="H8" s="100"/>
      <c r="I8" s="100"/>
      <c r="Q8" t="s">
        <v>137</v>
      </c>
      <c r="AB8" s="70"/>
    </row>
    <row r="9" spans="1:28" x14ac:dyDescent="0.25">
      <c r="A9" t="s">
        <v>2</v>
      </c>
      <c r="B9" t="s">
        <v>6</v>
      </c>
      <c r="C9">
        <v>0</v>
      </c>
      <c r="F9" s="21"/>
      <c r="G9" s="90"/>
      <c r="H9" s="34"/>
      <c r="I9" s="15"/>
      <c r="J9" s="15"/>
      <c r="K9" s="15"/>
      <c r="L9" s="15" t="s">
        <v>226</v>
      </c>
      <c r="M9" s="15"/>
      <c r="N9" s="15"/>
      <c r="O9" s="15"/>
      <c r="P9" s="15"/>
      <c r="Q9" s="150"/>
      <c r="R9" s="34"/>
      <c r="S9" s="15"/>
      <c r="T9" s="15"/>
      <c r="U9" s="15"/>
      <c r="V9" s="15"/>
      <c r="W9" s="15"/>
      <c r="X9" s="15"/>
      <c r="Y9" s="15"/>
      <c r="Z9" s="15"/>
      <c r="AA9" s="16"/>
      <c r="AB9" s="70"/>
    </row>
    <row r="10" spans="1:28" x14ac:dyDescent="0.25">
      <c r="A10" t="s">
        <v>3</v>
      </c>
      <c r="B10" t="s">
        <v>6</v>
      </c>
      <c r="C10">
        <v>0</v>
      </c>
      <c r="F10" s="23">
        <v>1</v>
      </c>
      <c r="G10" s="91">
        <v>3</v>
      </c>
      <c r="H10" s="69" t="s">
        <v>551</v>
      </c>
      <c r="I10" s="19"/>
      <c r="J10" s="19"/>
      <c r="K10" s="19"/>
      <c r="L10" s="19"/>
      <c r="M10" s="19"/>
      <c r="N10" s="19"/>
      <c r="O10" s="19">
        <v>1</v>
      </c>
      <c r="P10" s="19"/>
      <c r="Q10" s="151">
        <v>2</v>
      </c>
      <c r="R10" s="35" t="s">
        <v>552</v>
      </c>
      <c r="S10" s="19">
        <v>2</v>
      </c>
      <c r="T10" s="19"/>
      <c r="U10" s="19"/>
      <c r="V10" s="19"/>
      <c r="W10" s="19"/>
      <c r="X10" s="19"/>
      <c r="Y10" s="19"/>
      <c r="Z10" s="19"/>
      <c r="AA10" s="20"/>
      <c r="AB10" s="70"/>
    </row>
    <row r="11" spans="1:28" x14ac:dyDescent="0.25">
      <c r="F11" s="23">
        <v>1</v>
      </c>
      <c r="G11" s="91">
        <v>2</v>
      </c>
      <c r="H11" s="35" t="s">
        <v>553</v>
      </c>
      <c r="I11" s="19"/>
      <c r="J11" s="19">
        <v>1</v>
      </c>
      <c r="K11" s="19">
        <v>1</v>
      </c>
      <c r="L11" s="19"/>
      <c r="M11" s="19"/>
      <c r="N11" s="19"/>
      <c r="O11" s="19"/>
      <c r="P11" s="19"/>
      <c r="Q11" s="151">
        <v>1</v>
      </c>
      <c r="R11" s="35" t="s">
        <v>119</v>
      </c>
      <c r="S11" s="19"/>
      <c r="T11" s="19"/>
      <c r="U11" s="19">
        <v>1</v>
      </c>
      <c r="V11" s="33">
        <v>1</v>
      </c>
      <c r="W11" s="19"/>
      <c r="X11" s="19"/>
      <c r="Y11" s="19"/>
      <c r="Z11" s="19"/>
      <c r="AA11" s="20"/>
      <c r="AB11" s="70"/>
    </row>
    <row r="12" spans="1:28" ht="15.75" thickBot="1" x14ac:dyDescent="0.3">
      <c r="B12" s="6" t="s">
        <v>7</v>
      </c>
      <c r="C12" s="8">
        <f>SUM(C6:C11)</f>
        <v>15</v>
      </c>
      <c r="F12" s="23">
        <v>1</v>
      </c>
      <c r="G12" s="91">
        <v>1</v>
      </c>
      <c r="H12" s="427" t="s">
        <v>549</v>
      </c>
      <c r="I12" s="19"/>
      <c r="J12" s="19"/>
      <c r="K12" s="19"/>
      <c r="L12" s="19"/>
      <c r="M12" s="19"/>
      <c r="N12" s="19"/>
      <c r="O12" s="19">
        <v>1</v>
      </c>
      <c r="Q12" s="151"/>
      <c r="R12" s="153"/>
      <c r="S12" s="19"/>
      <c r="T12" s="19"/>
      <c r="U12" s="19"/>
      <c r="V12" s="19"/>
      <c r="W12" s="19"/>
      <c r="X12" s="19"/>
      <c r="Y12" s="19"/>
      <c r="Z12" s="19"/>
      <c r="AA12" s="20"/>
      <c r="AB12" s="70"/>
    </row>
    <row r="13" spans="1:28" ht="15.75" thickTop="1" x14ac:dyDescent="0.25">
      <c r="B13" s="19"/>
      <c r="C13" s="8"/>
      <c r="F13" s="109"/>
      <c r="G13" s="110"/>
      <c r="H13" s="35"/>
      <c r="I13" s="19"/>
      <c r="J13" s="19"/>
      <c r="K13" s="19"/>
      <c r="L13" s="33"/>
      <c r="M13" s="19"/>
      <c r="N13" s="19"/>
      <c r="Q13" s="158"/>
      <c r="R13" s="153"/>
      <c r="S13" s="33"/>
      <c r="T13" s="19"/>
      <c r="U13" s="19"/>
      <c r="V13" s="19"/>
      <c r="W13" s="19"/>
      <c r="X13" s="19"/>
      <c r="Y13" s="19"/>
      <c r="Z13" s="19"/>
      <c r="AA13" s="20"/>
      <c r="AB13" s="70"/>
    </row>
    <row r="14" spans="1:28" x14ac:dyDescent="0.25">
      <c r="B14" s="19"/>
      <c r="C14" s="8"/>
      <c r="F14" s="109"/>
      <c r="G14" s="110"/>
      <c r="H14" s="153"/>
      <c r="I14" s="19"/>
      <c r="J14" s="19"/>
      <c r="K14" s="19"/>
      <c r="L14" s="19"/>
      <c r="M14" s="19"/>
      <c r="N14" s="19"/>
      <c r="O14" s="19"/>
      <c r="Q14" s="158"/>
      <c r="R14" s="153"/>
      <c r="S14" s="19"/>
      <c r="T14" s="19"/>
      <c r="U14" s="19"/>
      <c r="V14" s="19"/>
      <c r="W14" s="19"/>
      <c r="X14" s="33"/>
      <c r="Y14" s="19"/>
      <c r="Z14" s="19"/>
      <c r="AA14" s="20"/>
      <c r="AB14" s="70"/>
    </row>
    <row r="15" spans="1:28" ht="15.75" thickBot="1" x14ac:dyDescent="0.3">
      <c r="F15" s="22"/>
      <c r="G15" s="97"/>
      <c r="H15" s="153"/>
      <c r="I15" s="33"/>
      <c r="J15" s="19"/>
      <c r="K15" s="19"/>
      <c r="L15" s="19"/>
      <c r="M15" s="19"/>
      <c r="N15" s="19"/>
      <c r="O15" s="19"/>
      <c r="Q15" s="152"/>
      <c r="R15" s="157"/>
      <c r="S15" s="17"/>
      <c r="T15" s="17"/>
      <c r="U15" s="17"/>
      <c r="V15" s="17"/>
      <c r="W15" s="17"/>
      <c r="X15" s="17"/>
      <c r="Y15" s="17"/>
      <c r="Z15" s="17"/>
      <c r="AA15" s="18"/>
      <c r="AB15" s="70"/>
    </row>
    <row r="16" spans="1:28" x14ac:dyDescent="0.25">
      <c r="A16" s="1"/>
      <c r="B16" s="1"/>
      <c r="C16" s="1"/>
      <c r="D16" s="1"/>
      <c r="F16" s="21"/>
      <c r="G16" s="181"/>
      <c r="H16" s="153"/>
      <c r="I16" s="19"/>
      <c r="J16" s="19"/>
      <c r="K16" s="19"/>
      <c r="L16" s="19"/>
      <c r="M16" s="19"/>
      <c r="N16" s="33"/>
      <c r="O16" s="19"/>
      <c r="Q16" s="156"/>
      <c r="R16" s="217"/>
      <c r="S16" s="19"/>
      <c r="U16" s="19"/>
      <c r="V16" s="19"/>
      <c r="W16" s="19"/>
      <c r="X16" s="19"/>
      <c r="Y16" s="19"/>
      <c r="Z16" s="33"/>
      <c r="AA16" s="20"/>
      <c r="AB16" s="70"/>
    </row>
    <row r="17" spans="1:28" ht="15.75" thickBot="1" x14ac:dyDescent="0.3">
      <c r="F17" s="23"/>
      <c r="G17" s="26"/>
      <c r="H17" s="157"/>
      <c r="I17" s="17"/>
      <c r="J17" s="17"/>
      <c r="K17" s="17"/>
      <c r="L17" s="17"/>
      <c r="M17" s="17"/>
      <c r="N17" s="17"/>
      <c r="O17" s="17"/>
      <c r="Q17" s="151"/>
      <c r="R17" s="35" t="s">
        <v>554</v>
      </c>
      <c r="S17" s="19">
        <v>1</v>
      </c>
      <c r="T17" s="19"/>
      <c r="U17" s="19"/>
      <c r="V17" s="19"/>
      <c r="W17" s="19"/>
      <c r="X17" s="19"/>
      <c r="Y17" s="19"/>
      <c r="Z17" s="33"/>
      <c r="AA17" s="20"/>
      <c r="AB17" s="70"/>
    </row>
    <row r="18" spans="1:28" x14ac:dyDescent="0.25">
      <c r="F18" s="23">
        <v>2</v>
      </c>
      <c r="G18" s="26"/>
      <c r="H18" s="217" t="s">
        <v>550</v>
      </c>
      <c r="I18" s="19">
        <v>1</v>
      </c>
      <c r="J18">
        <v>1</v>
      </c>
      <c r="K18" s="19">
        <v>1</v>
      </c>
      <c r="L18" s="19"/>
      <c r="M18" s="19"/>
      <c r="N18" s="19"/>
      <c r="O18" s="33"/>
      <c r="Q18" s="151"/>
      <c r="R18" s="35"/>
      <c r="S18" s="19"/>
      <c r="T18" s="33"/>
      <c r="U18" s="19"/>
      <c r="V18" s="19"/>
      <c r="W18" s="19"/>
      <c r="X18" s="19"/>
      <c r="Y18" s="19"/>
      <c r="Z18" s="33"/>
      <c r="AA18" s="20"/>
      <c r="AB18" s="70"/>
    </row>
    <row r="19" spans="1:28" x14ac:dyDescent="0.25">
      <c r="B19" t="s">
        <v>19</v>
      </c>
      <c r="C19" s="8">
        <f>I5</f>
        <v>6</v>
      </c>
      <c r="F19" s="23"/>
      <c r="G19" s="26"/>
      <c r="I19" s="19"/>
      <c r="J19" s="19"/>
      <c r="K19" s="19"/>
      <c r="L19" s="19"/>
      <c r="M19" s="19"/>
      <c r="N19" s="19"/>
      <c r="O19" s="33"/>
      <c r="Q19" s="151"/>
      <c r="R19" s="35"/>
      <c r="S19" s="19"/>
      <c r="T19" s="33"/>
      <c r="U19" s="19"/>
      <c r="V19" s="19"/>
      <c r="W19" s="19"/>
      <c r="X19" s="19"/>
      <c r="Y19" s="19"/>
      <c r="Z19" s="33"/>
      <c r="AA19" s="20"/>
      <c r="AB19" s="70"/>
    </row>
    <row r="20" spans="1:28" x14ac:dyDescent="0.25">
      <c r="B20" t="s">
        <v>20</v>
      </c>
      <c r="C20" s="8">
        <f>SUM(L5:N5)</f>
        <v>1</v>
      </c>
      <c r="F20" s="23"/>
      <c r="G20" s="26"/>
      <c r="H20" s="35"/>
      <c r="I20" s="19"/>
      <c r="J20" s="33"/>
      <c r="K20" s="19"/>
      <c r="L20" s="19"/>
      <c r="M20" s="19"/>
      <c r="N20" s="19"/>
      <c r="O20" s="33"/>
      <c r="Q20" s="151"/>
      <c r="R20" s="33"/>
      <c r="Y20" s="33"/>
      <c r="Z20" s="19"/>
      <c r="AA20" s="20"/>
      <c r="AB20" s="70"/>
    </row>
    <row r="21" spans="1:28" ht="15.75" thickBot="1" x14ac:dyDescent="0.3">
      <c r="B21" t="s">
        <v>102</v>
      </c>
      <c r="C21" s="8"/>
      <c r="F21" s="22"/>
      <c r="G21" s="25"/>
      <c r="J21" s="33"/>
      <c r="K21" s="19"/>
      <c r="L21" s="19"/>
      <c r="M21" s="19"/>
      <c r="N21" s="19"/>
      <c r="O21" s="33"/>
      <c r="Q21" s="152"/>
      <c r="R21" s="36"/>
      <c r="S21" s="17"/>
      <c r="T21" s="17"/>
      <c r="U21" s="17"/>
      <c r="V21" s="17"/>
      <c r="W21" s="17"/>
      <c r="X21" s="17"/>
      <c r="Y21" s="17"/>
      <c r="Z21" s="17"/>
      <c r="AA21" s="18"/>
      <c r="AB21" s="70"/>
    </row>
    <row r="22" spans="1:28" x14ac:dyDescent="0.25">
      <c r="B22" t="s">
        <v>21</v>
      </c>
      <c r="C22" s="11">
        <f>(S5/5)</f>
        <v>0.6</v>
      </c>
      <c r="F22">
        <f>SUM(F9:F21)</f>
        <v>5</v>
      </c>
      <c r="Q22">
        <f>SUM(Q10:Q21)</f>
        <v>3</v>
      </c>
      <c r="AB22" s="70"/>
    </row>
    <row r="23" spans="1:28" x14ac:dyDescent="0.25">
      <c r="C23" s="8"/>
      <c r="AB23" s="70"/>
    </row>
    <row r="24" spans="1:28" x14ac:dyDescent="0.25">
      <c r="A24">
        <v>14</v>
      </c>
      <c r="B24" t="s">
        <v>23</v>
      </c>
      <c r="C24" s="8"/>
      <c r="AB24" s="70"/>
    </row>
    <row r="25" spans="1:28" x14ac:dyDescent="0.25">
      <c r="A25">
        <v>0</v>
      </c>
      <c r="B25" t="s">
        <v>24</v>
      </c>
      <c r="C25" s="8">
        <f>INT(A25/3)</f>
        <v>0</v>
      </c>
      <c r="F25" t="s">
        <v>548</v>
      </c>
      <c r="G25">
        <f>F22+Q22</f>
        <v>8</v>
      </c>
      <c r="AB25" s="70"/>
    </row>
    <row r="26" spans="1:28" x14ac:dyDescent="0.25">
      <c r="A26">
        <v>0</v>
      </c>
      <c r="B26" t="s">
        <v>25</v>
      </c>
      <c r="C26" s="8">
        <f>A26</f>
        <v>0</v>
      </c>
      <c r="G26" s="219"/>
      <c r="AB26" s="70"/>
    </row>
    <row r="27" spans="1:28" x14ac:dyDescent="0.25">
      <c r="G27" s="219"/>
    </row>
    <row r="28" spans="1:28" ht="15.75" thickBot="1" x14ac:dyDescent="0.3">
      <c r="B28" s="7" t="s">
        <v>7</v>
      </c>
      <c r="C28" s="7">
        <f>SUM(C19:C26)</f>
        <v>7.6</v>
      </c>
      <c r="G28" s="219"/>
    </row>
    <row r="29" spans="1:28" ht="15.75" thickTop="1" x14ac:dyDescent="0.25">
      <c r="F29" s="2"/>
      <c r="G29" s="2" t="s">
        <v>68</v>
      </c>
      <c r="H29" s="13" t="s">
        <v>326</v>
      </c>
      <c r="I29" s="2">
        <f>I32+S32</f>
        <v>5</v>
      </c>
      <c r="J29" s="2">
        <f t="shared" ref="J29:O29" si="3">J32+T32</f>
        <v>5</v>
      </c>
      <c r="K29" s="2">
        <f t="shared" si="3"/>
        <v>5</v>
      </c>
      <c r="L29" s="2">
        <f t="shared" si="3"/>
        <v>1</v>
      </c>
      <c r="M29" s="2">
        <f t="shared" si="3"/>
        <v>0</v>
      </c>
      <c r="N29" s="2">
        <f t="shared" si="3"/>
        <v>0</v>
      </c>
      <c r="O29" s="2">
        <f t="shared" si="3"/>
        <v>3</v>
      </c>
      <c r="R29" s="14" t="s">
        <v>17</v>
      </c>
    </row>
    <row r="30" spans="1:28" ht="30" x14ac:dyDescent="0.25">
      <c r="F30" s="2" t="s">
        <v>41</v>
      </c>
      <c r="G30" s="2" t="s">
        <v>67</v>
      </c>
      <c r="H30" s="2" t="s">
        <v>9</v>
      </c>
      <c r="I30" s="3" t="s">
        <v>11</v>
      </c>
      <c r="J30" s="3" t="s">
        <v>12</v>
      </c>
      <c r="K30" s="3" t="s">
        <v>13</v>
      </c>
      <c r="L30" s="3" t="s">
        <v>14</v>
      </c>
      <c r="M30" s="3" t="s">
        <v>15</v>
      </c>
      <c r="N30" s="3" t="s">
        <v>16</v>
      </c>
      <c r="O30" s="3" t="s">
        <v>43</v>
      </c>
      <c r="P30" s="3" t="s">
        <v>115</v>
      </c>
      <c r="R30" s="4" t="s">
        <v>9</v>
      </c>
      <c r="S30" s="5" t="s">
        <v>11</v>
      </c>
      <c r="T30" s="5" t="s">
        <v>12</v>
      </c>
      <c r="U30" s="5" t="s">
        <v>13</v>
      </c>
      <c r="V30" s="5" t="s">
        <v>14</v>
      </c>
      <c r="W30" s="5" t="s">
        <v>15</v>
      </c>
      <c r="X30" s="5" t="s">
        <v>16</v>
      </c>
      <c r="Y30" s="5" t="s">
        <v>43</v>
      </c>
      <c r="Z30" s="5" t="s">
        <v>37</v>
      </c>
    </row>
    <row r="31" spans="1:28" x14ac:dyDescent="0.25">
      <c r="A31" t="s">
        <v>32</v>
      </c>
      <c r="B31" t="s">
        <v>28</v>
      </c>
      <c r="C31" s="8"/>
      <c r="G31" s="219"/>
    </row>
    <row r="32" spans="1:28" x14ac:dyDescent="0.25">
      <c r="B32" t="s">
        <v>29</v>
      </c>
      <c r="C32" s="8"/>
      <c r="G32" s="219"/>
      <c r="I32">
        <f>SUM(I33:I43)</f>
        <v>5</v>
      </c>
      <c r="J32">
        <f t="shared" ref="J32:Z32" si="4">SUM(J33:J43)</f>
        <v>5</v>
      </c>
      <c r="K32">
        <f t="shared" si="4"/>
        <v>5</v>
      </c>
      <c r="L32">
        <f t="shared" si="4"/>
        <v>1</v>
      </c>
      <c r="M32">
        <f t="shared" si="4"/>
        <v>0</v>
      </c>
      <c r="N32">
        <f t="shared" si="4"/>
        <v>0</v>
      </c>
      <c r="O32">
        <f t="shared" si="4"/>
        <v>3</v>
      </c>
      <c r="P32">
        <f t="shared" si="4"/>
        <v>0</v>
      </c>
      <c r="Q32">
        <f t="shared" si="4"/>
        <v>0</v>
      </c>
      <c r="R32">
        <f t="shared" si="4"/>
        <v>0</v>
      </c>
      <c r="S32">
        <f t="shared" si="4"/>
        <v>0</v>
      </c>
      <c r="T32">
        <f t="shared" si="4"/>
        <v>0</v>
      </c>
      <c r="U32">
        <f t="shared" si="4"/>
        <v>0</v>
      </c>
      <c r="V32">
        <f t="shared" si="4"/>
        <v>0</v>
      </c>
      <c r="W32">
        <f t="shared" si="4"/>
        <v>0</v>
      </c>
      <c r="X32">
        <f t="shared" si="4"/>
        <v>0</v>
      </c>
      <c r="Y32">
        <f t="shared" si="4"/>
        <v>0</v>
      </c>
      <c r="Z32">
        <f t="shared" si="4"/>
        <v>3</v>
      </c>
    </row>
    <row r="33" spans="1:26" x14ac:dyDescent="0.25">
      <c r="B33" t="s">
        <v>30</v>
      </c>
      <c r="C33" s="8"/>
      <c r="F33" s="449" t="s">
        <v>570</v>
      </c>
      <c r="G33" s="450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</row>
    <row r="34" spans="1:26" x14ac:dyDescent="0.25">
      <c r="B34" t="s">
        <v>31</v>
      </c>
      <c r="C34" s="8"/>
      <c r="F34" s="449" t="s">
        <v>60</v>
      </c>
      <c r="G34" s="450" t="s">
        <v>66</v>
      </c>
      <c r="H34" s="449" t="s">
        <v>244</v>
      </c>
      <c r="I34" s="449">
        <v>1</v>
      </c>
      <c r="J34" s="449">
        <v>1</v>
      </c>
      <c r="K34" s="449">
        <v>1</v>
      </c>
      <c r="L34" s="449"/>
      <c r="M34" s="449"/>
      <c r="N34" s="449"/>
      <c r="O34" s="449">
        <v>2</v>
      </c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>
        <f>SUM(L34:N34)+(I34/2)</f>
        <v>0.5</v>
      </c>
    </row>
    <row r="35" spans="1:26" ht="15.75" thickBot="1" x14ac:dyDescent="0.3">
      <c r="B35" s="7" t="s">
        <v>34</v>
      </c>
      <c r="C35" s="7">
        <f>SUM(C31:C34)</f>
        <v>0</v>
      </c>
      <c r="F35" s="449" t="s">
        <v>61</v>
      </c>
      <c r="G35" s="450" t="s">
        <v>329</v>
      </c>
      <c r="H35" s="449" t="s">
        <v>10</v>
      </c>
      <c r="I35" s="449"/>
      <c r="J35" s="449">
        <v>1</v>
      </c>
      <c r="K35" s="449">
        <v>1</v>
      </c>
      <c r="L35" s="449">
        <v>1</v>
      </c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>
        <f t="shared" ref="Z35:Z40" si="5">SUM(L35:N35)+(I35/2)</f>
        <v>1</v>
      </c>
    </row>
    <row r="36" spans="1:26" ht="15.75" thickTop="1" x14ac:dyDescent="0.25">
      <c r="A36" t="s">
        <v>33</v>
      </c>
      <c r="F36" s="451"/>
      <c r="G36" s="452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3"/>
      <c r="S36" s="451"/>
      <c r="T36" s="451"/>
      <c r="U36" s="451"/>
      <c r="V36" s="451"/>
      <c r="W36" s="451"/>
      <c r="X36" s="451"/>
      <c r="Y36" s="451"/>
      <c r="Z36" s="449">
        <f t="shared" si="5"/>
        <v>0</v>
      </c>
    </row>
    <row r="37" spans="1:26" x14ac:dyDescent="0.25">
      <c r="A37" t="s">
        <v>35</v>
      </c>
      <c r="B37" t="s">
        <v>36</v>
      </c>
      <c r="C37">
        <f>P5</f>
        <v>0</v>
      </c>
      <c r="F37" s="448" t="s">
        <v>571</v>
      </c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>
        <f t="shared" si="5"/>
        <v>0</v>
      </c>
    </row>
    <row r="38" spans="1:26" x14ac:dyDescent="0.25">
      <c r="B38" t="s">
        <v>117</v>
      </c>
      <c r="C38" s="8">
        <f>(INT((C12-10)/5)*-1)</f>
        <v>-1</v>
      </c>
      <c r="F38" s="448"/>
      <c r="G38" s="448"/>
      <c r="H38" s="448" t="s">
        <v>325</v>
      </c>
      <c r="I38" s="448"/>
      <c r="J38" s="448"/>
      <c r="K38" s="448"/>
      <c r="L38" s="448"/>
      <c r="M38" s="448"/>
      <c r="N38" s="448"/>
      <c r="O38" s="448">
        <v>1</v>
      </c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>
        <f t="shared" si="5"/>
        <v>0</v>
      </c>
    </row>
    <row r="39" spans="1:26" ht="15.75" thickBot="1" x14ac:dyDescent="0.3">
      <c r="B39" s="52" t="s">
        <v>116</v>
      </c>
      <c r="C39" s="7">
        <f>IF((C35+(C37+C38))&lt;0,0,(C35+(C37+C38)))</f>
        <v>0</v>
      </c>
      <c r="F39" s="448"/>
      <c r="G39" s="448"/>
      <c r="H39" s="448" t="s">
        <v>573</v>
      </c>
      <c r="I39" s="448"/>
      <c r="J39" s="448">
        <v>1</v>
      </c>
      <c r="K39" s="448">
        <v>1</v>
      </c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>
        <f>SUM(L41:N41)+(I41/2)</f>
        <v>1</v>
      </c>
    </row>
    <row r="40" spans="1:26" ht="15.75" thickTop="1" x14ac:dyDescent="0.25">
      <c r="F40" s="448"/>
      <c r="G40" s="448"/>
      <c r="H40" s="448" t="s">
        <v>572</v>
      </c>
      <c r="I40" s="448">
        <v>1</v>
      </c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>
        <f t="shared" si="5"/>
        <v>0.5</v>
      </c>
    </row>
    <row r="41" spans="1:26" x14ac:dyDescent="0.25">
      <c r="F41" s="448"/>
      <c r="G41" s="448"/>
      <c r="H41" s="448" t="s">
        <v>99</v>
      </c>
      <c r="I41" s="448">
        <v>2</v>
      </c>
      <c r="J41" s="448">
        <v>1</v>
      </c>
      <c r="K41" s="448">
        <v>1</v>
      </c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</row>
    <row r="42" spans="1:26" ht="15.75" thickBot="1" x14ac:dyDescent="0.3">
      <c r="B42" s="9" t="s">
        <v>37</v>
      </c>
      <c r="C42" s="9">
        <f>C28-C39</f>
        <v>7.6</v>
      </c>
      <c r="F42" s="448"/>
      <c r="G42" s="448"/>
      <c r="H42" s="448" t="s">
        <v>574</v>
      </c>
      <c r="I42" s="448"/>
      <c r="J42" s="448">
        <v>1</v>
      </c>
      <c r="K42" s="448">
        <v>1</v>
      </c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</row>
    <row r="43" spans="1:26" ht="15.75" thickTop="1" x14ac:dyDescent="0.25">
      <c r="F43" s="448"/>
      <c r="G43" s="448"/>
      <c r="H43" s="448" t="s">
        <v>576</v>
      </c>
      <c r="I43" s="448">
        <v>1</v>
      </c>
      <c r="J43" s="448"/>
      <c r="K43" s="448" t="s">
        <v>575</v>
      </c>
      <c r="L43" s="448"/>
      <c r="M43" s="448"/>
      <c r="N43" s="448"/>
      <c r="O43" s="448"/>
      <c r="P43" s="448"/>
      <c r="Q43" s="448" t="s">
        <v>575</v>
      </c>
      <c r="R43" s="448"/>
      <c r="S43" s="448"/>
      <c r="T43" s="448"/>
      <c r="U43" s="448"/>
      <c r="V43" s="448"/>
      <c r="W43" s="448"/>
      <c r="X43" s="448"/>
      <c r="Y43" s="448"/>
      <c r="Z43" s="448"/>
    </row>
    <row r="44" spans="1:26" x14ac:dyDescent="0.25"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</row>
    <row r="45" spans="1:26" x14ac:dyDescent="0.25"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</row>
    <row r="46" spans="1:26" x14ac:dyDescent="0.25"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</row>
  </sheetData>
  <conditionalFormatting sqref="C42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C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A2" workbookViewId="0">
      <selection activeCell="L32" sqref="L32"/>
    </sheetView>
  </sheetViews>
  <sheetFormatPr defaultRowHeight="15" x14ac:dyDescent="0.25"/>
  <cols>
    <col min="2" max="2" width="10.7109375" customWidth="1"/>
    <col min="5" max="5" width="10.42578125" customWidth="1"/>
    <col min="6" max="6" width="3.42578125" customWidth="1"/>
    <col min="13" max="13" width="10.42578125" customWidth="1"/>
  </cols>
  <sheetData>
    <row r="2" spans="2:10" ht="15.75" thickBot="1" x14ac:dyDescent="0.3">
      <c r="B2" s="81" t="s">
        <v>214</v>
      </c>
    </row>
    <row r="3" spans="2:10" x14ac:dyDescent="0.25">
      <c r="B3" s="173" t="s">
        <v>528</v>
      </c>
      <c r="C3" s="132"/>
      <c r="D3" s="132"/>
      <c r="E3" s="132" t="s">
        <v>164</v>
      </c>
      <c r="F3" s="132"/>
      <c r="G3" s="176">
        <f>Midmarch!D2</f>
        <v>10.5</v>
      </c>
    </row>
    <row r="4" spans="2:10" ht="15.75" thickBot="1" x14ac:dyDescent="0.3">
      <c r="B4" s="174"/>
      <c r="C4" s="175"/>
      <c r="D4" s="175"/>
      <c r="E4" s="175" t="s">
        <v>165</v>
      </c>
      <c r="F4" s="175"/>
      <c r="G4" s="177">
        <f>G3-SUM(E5:E14)</f>
        <v>8.5</v>
      </c>
    </row>
    <row r="5" spans="2:10" x14ac:dyDescent="0.25">
      <c r="B5" s="440" t="s">
        <v>94</v>
      </c>
      <c r="C5" s="441" t="s">
        <v>518</v>
      </c>
      <c r="D5" s="441"/>
      <c r="E5" s="441">
        <v>2</v>
      </c>
      <c r="F5" s="441"/>
      <c r="G5" s="442" t="s">
        <v>519</v>
      </c>
    </row>
    <row r="6" spans="2:10" x14ac:dyDescent="0.25">
      <c r="B6" s="258"/>
      <c r="C6" s="327"/>
      <c r="D6" s="327"/>
      <c r="E6" s="327"/>
      <c r="F6" s="19"/>
      <c r="G6" s="20"/>
    </row>
    <row r="7" spans="2:10" x14ac:dyDescent="0.25">
      <c r="B7" s="258"/>
      <c r="C7" s="327"/>
      <c r="D7" s="327"/>
      <c r="E7" s="327"/>
      <c r="F7" s="19"/>
      <c r="G7" s="20"/>
    </row>
    <row r="8" spans="2:10" x14ac:dyDescent="0.25">
      <c r="B8" s="258"/>
      <c r="C8" s="327"/>
      <c r="D8" s="327"/>
      <c r="E8" s="328"/>
      <c r="F8" s="19"/>
      <c r="G8" s="20"/>
    </row>
    <row r="9" spans="2:10" x14ac:dyDescent="0.25">
      <c r="B9" s="258"/>
      <c r="C9" s="327"/>
      <c r="D9" s="327"/>
      <c r="E9" s="328"/>
      <c r="F9" s="19"/>
      <c r="G9" s="20"/>
    </row>
    <row r="10" spans="2:10" x14ac:dyDescent="0.25">
      <c r="B10" s="258"/>
      <c r="C10" s="327"/>
      <c r="D10" s="327"/>
      <c r="E10" s="328"/>
      <c r="F10" s="19"/>
      <c r="G10" s="20"/>
    </row>
    <row r="11" spans="2:10" x14ac:dyDescent="0.25">
      <c r="B11" s="258"/>
      <c r="C11" s="327"/>
      <c r="D11" s="327"/>
      <c r="E11" s="328"/>
      <c r="F11" s="19"/>
      <c r="G11" s="20"/>
    </row>
    <row r="12" spans="2:10" x14ac:dyDescent="0.25">
      <c r="B12" s="258"/>
      <c r="C12" s="327"/>
      <c r="D12" s="327"/>
      <c r="E12" s="327"/>
      <c r="F12" s="19"/>
      <c r="G12" s="20"/>
    </row>
    <row r="13" spans="2:10" x14ac:dyDescent="0.25">
      <c r="B13" s="258"/>
      <c r="C13" s="327"/>
      <c r="D13" s="327"/>
      <c r="E13" s="327"/>
      <c r="F13" s="19"/>
      <c r="G13" s="20"/>
    </row>
    <row r="14" spans="2:10" ht="15.75" thickBot="1" x14ac:dyDescent="0.3">
      <c r="B14" s="259"/>
      <c r="C14" s="329"/>
      <c r="D14" s="329"/>
      <c r="E14" s="329"/>
      <c r="F14" s="17"/>
      <c r="G14" s="18"/>
    </row>
    <row r="15" spans="2:10" ht="15.75" thickBot="1" x14ac:dyDescent="0.3">
      <c r="I15" s="419" t="s">
        <v>139</v>
      </c>
      <c r="J15" s="419">
        <f>[1]Pharasma!$O$5</f>
        <v>4</v>
      </c>
    </row>
    <row r="16" spans="2:10" x14ac:dyDescent="0.25">
      <c r="B16" s="173" t="s">
        <v>316</v>
      </c>
      <c r="C16" s="132"/>
      <c r="D16" s="132"/>
      <c r="E16" s="132" t="s">
        <v>164</v>
      </c>
      <c r="F16" s="132"/>
      <c r="G16" s="176">
        <f>SUM(J15:J17)</f>
        <v>19.5</v>
      </c>
      <c r="I16" s="272" t="s">
        <v>407</v>
      </c>
      <c r="J16" s="272">
        <f>[1]DELEM!$B$53</f>
        <v>9.5</v>
      </c>
    </row>
    <row r="17" spans="1:13" ht="15.75" thickBot="1" x14ac:dyDescent="0.3">
      <c r="B17" s="174"/>
      <c r="C17" s="175"/>
      <c r="D17" s="175"/>
      <c r="E17" s="175" t="s">
        <v>165</v>
      </c>
      <c r="F17" s="175"/>
      <c r="G17" s="177">
        <f>G16-SUM(E18:E29)</f>
        <v>8</v>
      </c>
      <c r="I17" s="439" t="s">
        <v>171</v>
      </c>
      <c r="J17" s="439">
        <f>leMaistre!M8</f>
        <v>6</v>
      </c>
    </row>
    <row r="18" spans="1:13" x14ac:dyDescent="0.25">
      <c r="B18" s="34"/>
      <c r="C18" s="15"/>
      <c r="D18" s="15"/>
      <c r="E18" s="15"/>
      <c r="F18" s="15"/>
      <c r="G18" s="16"/>
    </row>
    <row r="19" spans="1:13" x14ac:dyDescent="0.25">
      <c r="B19" s="258"/>
      <c r="C19" s="327"/>
      <c r="D19" s="327"/>
      <c r="E19" s="327"/>
      <c r="F19" s="327"/>
      <c r="G19" s="332"/>
    </row>
    <row r="20" spans="1:13" x14ac:dyDescent="0.25">
      <c r="B20" s="333"/>
      <c r="C20" s="327"/>
      <c r="D20" s="327"/>
      <c r="E20" s="327"/>
      <c r="F20" s="327"/>
      <c r="G20" s="332"/>
    </row>
    <row r="21" spans="1:13" x14ac:dyDescent="0.25">
      <c r="B21" s="258"/>
      <c r="C21" s="327"/>
      <c r="D21" s="327"/>
      <c r="E21" s="328"/>
      <c r="F21" s="327"/>
      <c r="G21" s="332"/>
    </row>
    <row r="22" spans="1:13" x14ac:dyDescent="0.25">
      <c r="B22" s="258"/>
      <c r="C22" s="327"/>
      <c r="D22" s="327"/>
      <c r="E22" s="328"/>
      <c r="F22" s="327"/>
      <c r="G22" s="332"/>
      <c r="M22" t="s">
        <v>254</v>
      </c>
    </row>
    <row r="23" spans="1:13" x14ac:dyDescent="0.25">
      <c r="A23" s="248"/>
      <c r="B23" s="258"/>
      <c r="C23" s="328"/>
      <c r="D23" s="327"/>
      <c r="E23" s="328"/>
      <c r="F23" s="327"/>
      <c r="G23" s="332"/>
      <c r="H23" s="248"/>
      <c r="I23" s="248"/>
    </row>
    <row r="24" spans="1:13" x14ac:dyDescent="0.25">
      <c r="A24" s="439" t="s">
        <v>171</v>
      </c>
      <c r="B24" s="443" t="s">
        <v>350</v>
      </c>
      <c r="C24" s="444" t="s">
        <v>562</v>
      </c>
      <c r="D24" s="444"/>
      <c r="E24" s="444">
        <v>3</v>
      </c>
      <c r="F24" s="444"/>
      <c r="G24" s="445" t="s">
        <v>563</v>
      </c>
      <c r="H24" s="445"/>
      <c r="M24" s="51" t="s">
        <v>406</v>
      </c>
    </row>
    <row r="25" spans="1:13" x14ac:dyDescent="0.25">
      <c r="A25" s="433" t="s">
        <v>345</v>
      </c>
      <c r="B25" s="434" t="s">
        <v>94</v>
      </c>
      <c r="C25" s="435" t="s">
        <v>560</v>
      </c>
      <c r="D25" s="435"/>
      <c r="E25" s="435">
        <v>2</v>
      </c>
      <c r="F25" s="435"/>
      <c r="G25" s="436"/>
    </row>
    <row r="26" spans="1:13" x14ac:dyDescent="0.25">
      <c r="A26" s="419" t="s">
        <v>139</v>
      </c>
      <c r="B26" s="437" t="s">
        <v>546</v>
      </c>
      <c r="C26" s="438" t="s">
        <v>119</v>
      </c>
      <c r="D26" s="438"/>
      <c r="E26" s="438">
        <v>1</v>
      </c>
      <c r="F26" s="438"/>
      <c r="G26" s="425"/>
    </row>
    <row r="27" spans="1:13" x14ac:dyDescent="0.25">
      <c r="A27" s="419" t="s">
        <v>139</v>
      </c>
      <c r="B27" s="437" t="s">
        <v>373</v>
      </c>
      <c r="C27" s="438" t="s">
        <v>119</v>
      </c>
      <c r="D27" s="438"/>
      <c r="E27" s="438">
        <v>1</v>
      </c>
      <c r="F27" s="438"/>
      <c r="G27" s="425"/>
    </row>
    <row r="28" spans="1:13" x14ac:dyDescent="0.25">
      <c r="A28" s="419" t="s">
        <v>139</v>
      </c>
      <c r="B28" s="423" t="s">
        <v>350</v>
      </c>
      <c r="C28" s="424" t="s">
        <v>538</v>
      </c>
      <c r="D28" s="424"/>
      <c r="E28" s="424">
        <v>1</v>
      </c>
      <c r="F28" s="424"/>
      <c r="G28" s="425"/>
    </row>
    <row r="29" spans="1:13" ht="15.75" thickBot="1" x14ac:dyDescent="0.3">
      <c r="A29" s="419" t="s">
        <v>139</v>
      </c>
      <c r="B29" s="420" t="s">
        <v>350</v>
      </c>
      <c r="C29" s="421" t="s">
        <v>539</v>
      </c>
      <c r="D29" s="421"/>
      <c r="E29" s="421">
        <v>3.5</v>
      </c>
      <c r="F29" s="421"/>
      <c r="G29" s="422" t="s">
        <v>535</v>
      </c>
    </row>
    <row r="30" spans="1:13" x14ac:dyDescent="0.25">
      <c r="B30" s="173" t="s">
        <v>351</v>
      </c>
      <c r="C30" s="132"/>
      <c r="D30" s="132"/>
      <c r="E30" s="132" t="s">
        <v>164</v>
      </c>
      <c r="F30" s="132"/>
      <c r="G30" s="176">
        <f>[1]DELEM!$B$40</f>
        <v>0</v>
      </c>
    </row>
    <row r="31" spans="1:13" ht="15.75" thickBot="1" x14ac:dyDescent="0.3">
      <c r="B31" s="174"/>
      <c r="C31" s="175"/>
      <c r="D31" s="175"/>
      <c r="E31" s="175" t="s">
        <v>165</v>
      </c>
      <c r="F31" s="175"/>
      <c r="G31" s="177">
        <f>G30-SUM(E32:E34)</f>
        <v>0</v>
      </c>
    </row>
    <row r="32" spans="1:13" x14ac:dyDescent="0.25">
      <c r="B32" s="34"/>
      <c r="C32" s="15"/>
      <c r="D32" s="15"/>
      <c r="E32" s="15"/>
      <c r="F32" s="15"/>
      <c r="G32" s="16"/>
    </row>
    <row r="33" spans="2:7" x14ac:dyDescent="0.25">
      <c r="B33" s="35"/>
      <c r="C33" s="19"/>
      <c r="D33" s="19"/>
      <c r="E33" s="19"/>
      <c r="F33" s="19"/>
      <c r="G33" s="20"/>
    </row>
    <row r="34" spans="2:7" ht="15.75" thickBot="1" x14ac:dyDescent="0.3">
      <c r="B34" s="36"/>
      <c r="C34" s="17"/>
      <c r="D34" s="17"/>
      <c r="E34" s="17"/>
      <c r="F34" s="17"/>
      <c r="G34" s="18"/>
    </row>
    <row r="35" spans="2:7" x14ac:dyDescent="0.25">
      <c r="B35" s="173" t="s">
        <v>315</v>
      </c>
      <c r="C35" s="132"/>
      <c r="D35" s="132"/>
      <c r="E35" s="132" t="s">
        <v>164</v>
      </c>
      <c r="F35" s="132"/>
      <c r="G35" s="176">
        <f>[1]DELEM!$B$14</f>
        <v>8.5</v>
      </c>
    </row>
    <row r="36" spans="2:7" ht="15.75" thickBot="1" x14ac:dyDescent="0.3">
      <c r="B36" s="174"/>
      <c r="C36" s="175"/>
      <c r="D36" s="175"/>
      <c r="E36" s="175" t="s">
        <v>165</v>
      </c>
      <c r="F36" s="175"/>
      <c r="G36" s="177">
        <f>G35-SUM(E37:E41)</f>
        <v>8.5</v>
      </c>
    </row>
    <row r="37" spans="2:7" x14ac:dyDescent="0.25">
      <c r="B37" s="257"/>
      <c r="C37" s="330"/>
      <c r="D37" s="330"/>
      <c r="E37" s="330"/>
      <c r="F37" s="330"/>
      <c r="G37" s="331"/>
    </row>
    <row r="38" spans="2:7" x14ac:dyDescent="0.25">
      <c r="B38" s="258"/>
      <c r="C38" s="327"/>
      <c r="D38" s="327"/>
      <c r="E38" s="327"/>
      <c r="F38" s="327"/>
      <c r="G38" s="332"/>
    </row>
    <row r="39" spans="2:7" x14ac:dyDescent="0.25">
      <c r="B39" s="258"/>
      <c r="C39" s="327"/>
      <c r="D39" s="327"/>
      <c r="E39" s="327"/>
      <c r="F39" s="327"/>
      <c r="G39" s="332"/>
    </row>
    <row r="40" spans="2:7" x14ac:dyDescent="0.25">
      <c r="B40" s="258"/>
      <c r="C40" s="327"/>
      <c r="D40" s="327"/>
      <c r="E40" s="327"/>
      <c r="F40" s="327"/>
      <c r="G40" s="332"/>
    </row>
    <row r="41" spans="2:7" ht="15.75" thickBot="1" x14ac:dyDescent="0.3">
      <c r="B41" s="259"/>
      <c r="C41" s="329"/>
      <c r="D41" s="329"/>
      <c r="E41" s="335"/>
      <c r="F41" s="329"/>
      <c r="G41" s="33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44"/>
  <sheetViews>
    <sheetView topLeftCell="A4" workbookViewId="0">
      <selection activeCell="V15" sqref="V15"/>
    </sheetView>
  </sheetViews>
  <sheetFormatPr defaultRowHeight="15" x14ac:dyDescent="0.25"/>
  <cols>
    <col min="2" max="2" width="28" customWidth="1"/>
    <col min="3" max="3" width="8" customWidth="1"/>
    <col min="4" max="4" width="10.42578125" style="147" customWidth="1"/>
    <col min="6" max="6" width="10.85546875" customWidth="1"/>
    <col min="8" max="8" width="14.28515625" customWidth="1"/>
    <col min="9" max="9" width="14" customWidth="1"/>
    <col min="10" max="10" width="13.5703125" customWidth="1"/>
    <col min="13" max="13" width="13.42578125" customWidth="1"/>
  </cols>
  <sheetData>
    <row r="1" spans="2:17" x14ac:dyDescent="0.25">
      <c r="I1" s="10"/>
    </row>
    <row r="2" spans="2:17" x14ac:dyDescent="0.25">
      <c r="B2" t="s">
        <v>544</v>
      </c>
      <c r="I2" s="10"/>
    </row>
    <row r="3" spans="2:17" x14ac:dyDescent="0.25">
      <c r="I3" s="10"/>
    </row>
    <row r="4" spans="2:17" x14ac:dyDescent="0.25">
      <c r="B4" s="145" t="s">
        <v>256</v>
      </c>
      <c r="C4" s="145"/>
      <c r="D4" s="148"/>
      <c r="F4" t="s">
        <v>121</v>
      </c>
      <c r="G4" t="s">
        <v>42</v>
      </c>
      <c r="H4" t="s">
        <v>317</v>
      </c>
      <c r="I4" s="10" t="s">
        <v>318</v>
      </c>
      <c r="J4" t="s">
        <v>105</v>
      </c>
      <c r="K4" t="s">
        <v>499</v>
      </c>
      <c r="L4" t="s">
        <v>281</v>
      </c>
      <c r="M4" t="s">
        <v>138</v>
      </c>
      <c r="N4" t="s">
        <v>282</v>
      </c>
      <c r="O4" t="s">
        <v>283</v>
      </c>
      <c r="P4" t="s">
        <v>220</v>
      </c>
      <c r="Q4" t="s">
        <v>417</v>
      </c>
    </row>
    <row r="5" spans="2:17" x14ac:dyDescent="0.25">
      <c r="B5" t="s">
        <v>128</v>
      </c>
      <c r="C5" s="8">
        <f>_xlfn.RANK.EQ(D5,$D$5:$D$41)</f>
        <v>2</v>
      </c>
      <c r="D5" s="147">
        <f>SUM(F5:R5)</f>
        <v>9.6</v>
      </c>
      <c r="E5">
        <f>_xlfn.RANK.EQ(D5,$D$5:$D$41)</f>
        <v>2</v>
      </c>
      <c r="F5" s="121"/>
      <c r="G5" s="121"/>
      <c r="H5" s="121"/>
      <c r="I5" s="299"/>
      <c r="J5" s="121"/>
      <c r="K5" s="121"/>
      <c r="L5" s="121"/>
      <c r="M5" s="121"/>
      <c r="N5" s="121"/>
      <c r="O5" s="121">
        <v>9.6</v>
      </c>
      <c r="P5" s="121"/>
      <c r="Q5" s="121"/>
    </row>
    <row r="6" spans="2:17" x14ac:dyDescent="0.25">
      <c r="B6" t="s">
        <v>257</v>
      </c>
      <c r="C6" s="8">
        <f t="shared" ref="C6:C41" si="0">_xlfn.RANK.EQ(D6,$D$5:$D$41)</f>
        <v>19</v>
      </c>
      <c r="D6" s="147">
        <f t="shared" ref="D6:D23" si="1">SUM(F6:R6)</f>
        <v>2</v>
      </c>
      <c r="E6">
        <f t="shared" ref="E6:E41" si="2">_xlfn.RANK.EQ(D6,$D$5:$D$41)</f>
        <v>19</v>
      </c>
      <c r="F6" s="121"/>
      <c r="G6" s="121"/>
      <c r="H6" s="121"/>
      <c r="I6" s="299">
        <v>2</v>
      </c>
      <c r="J6" s="121"/>
      <c r="K6" s="121"/>
      <c r="L6" s="121"/>
      <c r="M6" s="121"/>
      <c r="N6" s="121"/>
      <c r="O6" s="121"/>
      <c r="P6" s="121"/>
      <c r="Q6" s="121"/>
    </row>
    <row r="7" spans="2:17" x14ac:dyDescent="0.25">
      <c r="B7" t="s">
        <v>258</v>
      </c>
      <c r="C7" s="8">
        <f t="shared" si="0"/>
        <v>3</v>
      </c>
      <c r="D7" s="147">
        <f t="shared" si="1"/>
        <v>9.4</v>
      </c>
      <c r="E7">
        <f t="shared" si="2"/>
        <v>3</v>
      </c>
      <c r="F7" s="121"/>
      <c r="G7" s="121"/>
      <c r="H7" s="121">
        <v>5.4</v>
      </c>
      <c r="I7" s="299">
        <v>4</v>
      </c>
      <c r="J7" s="121"/>
      <c r="K7" s="121"/>
      <c r="L7" s="121"/>
      <c r="M7" s="121"/>
      <c r="N7" s="121"/>
      <c r="O7" s="121"/>
      <c r="P7" s="121"/>
      <c r="Q7" s="121"/>
    </row>
    <row r="8" spans="2:17" x14ac:dyDescent="0.25">
      <c r="B8" t="s">
        <v>259</v>
      </c>
      <c r="C8" s="8">
        <f t="shared" si="0"/>
        <v>4</v>
      </c>
      <c r="D8" s="147">
        <f t="shared" si="1"/>
        <v>9.1</v>
      </c>
      <c r="E8">
        <f t="shared" si="2"/>
        <v>4</v>
      </c>
      <c r="F8" s="121"/>
      <c r="G8" s="121"/>
      <c r="H8" s="121">
        <v>4</v>
      </c>
      <c r="I8" s="299"/>
      <c r="J8" s="121"/>
      <c r="K8" s="121"/>
      <c r="L8" s="121">
        <v>5.0999999999999996</v>
      </c>
      <c r="M8" s="121"/>
      <c r="N8" s="121"/>
      <c r="O8" s="121"/>
      <c r="P8" s="121"/>
      <c r="Q8" s="121"/>
    </row>
    <row r="9" spans="2:17" x14ac:dyDescent="0.25">
      <c r="B9" t="s">
        <v>260</v>
      </c>
      <c r="C9" s="8">
        <f t="shared" si="0"/>
        <v>27</v>
      </c>
      <c r="D9" s="147">
        <f t="shared" si="1"/>
        <v>0</v>
      </c>
      <c r="E9">
        <f t="shared" si="2"/>
        <v>27</v>
      </c>
      <c r="F9" s="121"/>
      <c r="G9" s="121"/>
      <c r="H9" s="121"/>
      <c r="I9" s="299"/>
      <c r="J9" s="121"/>
      <c r="K9" s="121"/>
      <c r="L9" s="121"/>
      <c r="M9" s="121"/>
      <c r="N9" s="121"/>
      <c r="O9" s="121"/>
      <c r="P9" s="121"/>
      <c r="Q9" s="121"/>
    </row>
    <row r="10" spans="2:17" x14ac:dyDescent="0.25">
      <c r="B10" t="s">
        <v>228</v>
      </c>
      <c r="C10" s="8">
        <f t="shared" si="0"/>
        <v>16</v>
      </c>
      <c r="D10" s="147">
        <f t="shared" si="1"/>
        <v>3</v>
      </c>
      <c r="E10">
        <f t="shared" si="2"/>
        <v>16</v>
      </c>
      <c r="F10" s="121"/>
      <c r="G10" s="121"/>
      <c r="H10" s="121"/>
      <c r="I10" s="299"/>
      <c r="J10" s="121">
        <v>1</v>
      </c>
      <c r="K10" s="121"/>
      <c r="L10" s="121"/>
      <c r="M10" s="121"/>
      <c r="N10" s="121">
        <v>0.5</v>
      </c>
      <c r="O10" s="121"/>
      <c r="P10" s="121">
        <v>1.5</v>
      </c>
      <c r="Q10" s="121"/>
    </row>
    <row r="11" spans="2:17" x14ac:dyDescent="0.25">
      <c r="B11" t="s">
        <v>125</v>
      </c>
      <c r="C11" s="8">
        <f t="shared" si="0"/>
        <v>27</v>
      </c>
      <c r="D11" s="147">
        <f t="shared" si="1"/>
        <v>0</v>
      </c>
      <c r="E11">
        <f t="shared" si="2"/>
        <v>27</v>
      </c>
      <c r="F11" s="121"/>
      <c r="G11" s="121"/>
      <c r="H11" s="121"/>
      <c r="I11" s="299"/>
      <c r="J11" s="121"/>
      <c r="K11" s="121"/>
      <c r="L11" s="121"/>
      <c r="M11" s="121"/>
      <c r="N11" s="121"/>
      <c r="O11" s="121"/>
      <c r="P11" s="121"/>
      <c r="Q11" s="121"/>
    </row>
    <row r="12" spans="2:17" x14ac:dyDescent="0.25">
      <c r="B12" t="s">
        <v>261</v>
      </c>
      <c r="C12" s="8">
        <f t="shared" si="0"/>
        <v>22</v>
      </c>
      <c r="D12" s="147">
        <f t="shared" si="1"/>
        <v>1.5</v>
      </c>
      <c r="E12">
        <f t="shared" si="2"/>
        <v>22</v>
      </c>
      <c r="F12" s="121">
        <v>0.5</v>
      </c>
      <c r="G12" s="121"/>
      <c r="H12" s="121"/>
      <c r="I12" s="299"/>
      <c r="J12" s="121"/>
      <c r="K12" s="121">
        <v>1</v>
      </c>
      <c r="L12" s="121"/>
      <c r="M12" s="121"/>
      <c r="N12" s="121"/>
      <c r="O12" s="121"/>
      <c r="P12" s="121"/>
      <c r="Q12" s="121"/>
    </row>
    <row r="13" spans="2:17" x14ac:dyDescent="0.25">
      <c r="B13" t="s">
        <v>262</v>
      </c>
      <c r="C13" s="8">
        <f t="shared" si="0"/>
        <v>27</v>
      </c>
      <c r="D13" s="147">
        <f t="shared" si="1"/>
        <v>0</v>
      </c>
      <c r="E13">
        <f t="shared" si="2"/>
        <v>27</v>
      </c>
      <c r="F13" s="121"/>
      <c r="G13" s="121"/>
      <c r="H13" s="121"/>
      <c r="I13" s="299"/>
      <c r="J13" s="121"/>
      <c r="K13" s="121"/>
      <c r="L13" s="121"/>
      <c r="M13" s="121"/>
      <c r="N13" s="121"/>
      <c r="O13" s="121"/>
      <c r="P13" s="121"/>
      <c r="Q13" s="121"/>
    </row>
    <row r="14" spans="2:17" x14ac:dyDescent="0.25">
      <c r="B14" t="s">
        <v>263</v>
      </c>
      <c r="C14" s="8">
        <f t="shared" si="0"/>
        <v>9</v>
      </c>
      <c r="D14" s="147">
        <f t="shared" si="1"/>
        <v>5</v>
      </c>
      <c r="E14">
        <f t="shared" si="2"/>
        <v>9</v>
      </c>
      <c r="F14" s="121"/>
      <c r="G14" s="121"/>
      <c r="H14" s="121">
        <v>2</v>
      </c>
      <c r="I14" s="299">
        <v>1</v>
      </c>
      <c r="J14" s="121">
        <v>0.5</v>
      </c>
      <c r="K14" s="121"/>
      <c r="L14" s="121"/>
      <c r="M14" s="121"/>
      <c r="N14" s="121"/>
      <c r="O14" s="121"/>
      <c r="P14" s="121">
        <v>1.5</v>
      </c>
      <c r="Q14" s="121"/>
    </row>
    <row r="15" spans="2:17" x14ac:dyDescent="0.25">
      <c r="B15" t="s">
        <v>264</v>
      </c>
      <c r="C15" s="8">
        <f t="shared" si="0"/>
        <v>23</v>
      </c>
      <c r="D15" s="147">
        <f t="shared" si="1"/>
        <v>1</v>
      </c>
      <c r="E15">
        <f t="shared" si="2"/>
        <v>23</v>
      </c>
      <c r="F15" s="121"/>
      <c r="G15" s="121"/>
      <c r="H15" s="121"/>
      <c r="I15" s="299">
        <v>1</v>
      </c>
      <c r="J15" s="121"/>
      <c r="K15" s="121"/>
      <c r="L15" s="121"/>
      <c r="M15" s="121"/>
      <c r="N15" s="121"/>
      <c r="O15" s="121"/>
      <c r="P15" s="121"/>
      <c r="Q15" s="121"/>
    </row>
    <row r="16" spans="2:17" x14ac:dyDescent="0.25">
      <c r="B16" t="s">
        <v>170</v>
      </c>
      <c r="C16" s="8">
        <f t="shared" si="0"/>
        <v>23</v>
      </c>
      <c r="D16" s="147">
        <f t="shared" si="1"/>
        <v>1</v>
      </c>
      <c r="E16">
        <f t="shared" si="2"/>
        <v>23</v>
      </c>
      <c r="F16" s="121"/>
      <c r="G16" s="121"/>
      <c r="H16" s="121"/>
      <c r="I16" s="299"/>
      <c r="J16" s="121"/>
      <c r="K16" s="121"/>
      <c r="L16" s="121">
        <v>1</v>
      </c>
      <c r="M16" s="121"/>
      <c r="N16" s="121"/>
      <c r="O16" s="121"/>
      <c r="P16" s="121"/>
      <c r="Q16" s="121"/>
    </row>
    <row r="17" spans="2:21" x14ac:dyDescent="0.25">
      <c r="B17" t="s">
        <v>265</v>
      </c>
      <c r="C17" s="8">
        <f t="shared" si="0"/>
        <v>23</v>
      </c>
      <c r="D17" s="147">
        <f t="shared" si="1"/>
        <v>1</v>
      </c>
      <c r="E17">
        <f t="shared" si="2"/>
        <v>23</v>
      </c>
      <c r="F17" s="121"/>
      <c r="G17" s="121"/>
      <c r="H17" s="121"/>
      <c r="I17" s="299">
        <v>1</v>
      </c>
      <c r="J17" s="121"/>
      <c r="K17" s="121"/>
      <c r="L17" s="121"/>
      <c r="M17" s="121"/>
      <c r="N17" s="121"/>
      <c r="O17" s="121"/>
      <c r="P17" s="121"/>
      <c r="Q17" s="121"/>
    </row>
    <row r="18" spans="2:21" x14ac:dyDescent="0.25">
      <c r="B18" t="s">
        <v>63</v>
      </c>
      <c r="C18" s="8">
        <f t="shared" si="0"/>
        <v>6</v>
      </c>
      <c r="D18" s="147">
        <f t="shared" si="1"/>
        <v>6.5</v>
      </c>
      <c r="E18">
        <f t="shared" si="2"/>
        <v>6</v>
      </c>
      <c r="F18" s="121"/>
      <c r="G18" s="121"/>
      <c r="H18" s="121"/>
      <c r="I18" s="299"/>
      <c r="J18" s="121"/>
      <c r="K18" s="121"/>
      <c r="L18" s="121"/>
      <c r="M18" s="121">
        <v>6.5</v>
      </c>
      <c r="N18" s="121"/>
      <c r="O18" s="121"/>
      <c r="P18" s="121"/>
      <c r="Q18" s="121"/>
    </row>
    <row r="19" spans="2:21" x14ac:dyDescent="0.25">
      <c r="B19" t="s">
        <v>47</v>
      </c>
      <c r="C19" s="8">
        <f t="shared" si="0"/>
        <v>8</v>
      </c>
      <c r="D19" s="147">
        <f t="shared" si="1"/>
        <v>5.5</v>
      </c>
      <c r="E19">
        <f t="shared" si="2"/>
        <v>8</v>
      </c>
      <c r="F19" s="121"/>
      <c r="G19" s="121"/>
      <c r="H19" s="121">
        <v>2</v>
      </c>
      <c r="I19" s="299">
        <v>3.5</v>
      </c>
      <c r="J19" s="121"/>
      <c r="K19" s="121"/>
      <c r="L19" s="121"/>
      <c r="M19" s="121"/>
      <c r="N19" s="121"/>
      <c r="O19" s="121"/>
      <c r="P19" s="121"/>
      <c r="Q19" s="121"/>
      <c r="U19" s="147"/>
    </row>
    <row r="20" spans="2:21" x14ac:dyDescent="0.25">
      <c r="B20" t="s">
        <v>266</v>
      </c>
      <c r="C20" s="8">
        <f t="shared" si="0"/>
        <v>27</v>
      </c>
      <c r="D20" s="147">
        <f t="shared" si="1"/>
        <v>0</v>
      </c>
      <c r="E20">
        <f t="shared" si="2"/>
        <v>27</v>
      </c>
      <c r="F20" s="121"/>
      <c r="G20" s="121"/>
      <c r="H20" s="121"/>
      <c r="I20" s="299"/>
      <c r="J20" s="121"/>
      <c r="K20" s="121"/>
      <c r="L20" s="121"/>
      <c r="M20" s="121"/>
      <c r="N20" s="121"/>
      <c r="O20" s="121"/>
      <c r="P20" s="121"/>
      <c r="Q20" s="121"/>
    </row>
    <row r="21" spans="2:21" x14ac:dyDescent="0.25">
      <c r="B21" t="s">
        <v>267</v>
      </c>
      <c r="C21" s="8">
        <f t="shared" si="0"/>
        <v>5</v>
      </c>
      <c r="D21" s="147">
        <f t="shared" si="1"/>
        <v>6.9</v>
      </c>
      <c r="E21">
        <f t="shared" si="2"/>
        <v>5</v>
      </c>
      <c r="F21" s="121"/>
      <c r="G21" s="121"/>
      <c r="H21" s="121"/>
      <c r="I21" s="299"/>
      <c r="J21" s="121"/>
      <c r="K21" s="121">
        <v>6.9</v>
      </c>
      <c r="L21" s="121"/>
      <c r="M21" s="121"/>
      <c r="N21" s="121"/>
      <c r="O21" s="121"/>
      <c r="P21" s="121"/>
      <c r="Q21" s="121"/>
    </row>
    <row r="22" spans="2:21" x14ac:dyDescent="0.25">
      <c r="B22" t="s">
        <v>268</v>
      </c>
      <c r="C22" s="8">
        <f t="shared" si="0"/>
        <v>27</v>
      </c>
      <c r="D22" s="147">
        <f t="shared" si="1"/>
        <v>0</v>
      </c>
      <c r="E22">
        <f t="shared" si="2"/>
        <v>27</v>
      </c>
      <c r="F22" s="121"/>
      <c r="G22" s="121"/>
      <c r="H22" s="121"/>
      <c r="I22" s="299"/>
      <c r="J22" s="121"/>
      <c r="K22" s="121"/>
      <c r="L22" s="121"/>
      <c r="M22" s="121"/>
      <c r="N22" s="121"/>
      <c r="O22" s="121"/>
      <c r="P22" s="121"/>
      <c r="Q22" s="121"/>
    </row>
    <row r="23" spans="2:21" x14ac:dyDescent="0.25">
      <c r="B23" t="s">
        <v>166</v>
      </c>
      <c r="C23" s="8">
        <f t="shared" si="0"/>
        <v>19</v>
      </c>
      <c r="D23" s="147">
        <f t="shared" si="1"/>
        <v>2</v>
      </c>
      <c r="E23">
        <f t="shared" si="2"/>
        <v>19</v>
      </c>
      <c r="F23" s="121"/>
      <c r="G23" s="121">
        <v>2</v>
      </c>
      <c r="H23" s="121"/>
      <c r="I23" s="299"/>
      <c r="J23" s="121"/>
      <c r="K23" s="121"/>
      <c r="L23" s="121"/>
      <c r="M23" s="121"/>
      <c r="N23" s="121"/>
      <c r="O23" s="121"/>
      <c r="P23" s="121"/>
      <c r="Q23" s="121"/>
    </row>
    <row r="24" spans="2:21" x14ac:dyDescent="0.25">
      <c r="C24" s="8">
        <f t="shared" si="0"/>
        <v>27</v>
      </c>
      <c r="F24" s="121"/>
      <c r="G24" s="121"/>
      <c r="H24" s="121"/>
      <c r="I24" s="299"/>
      <c r="J24" s="121"/>
      <c r="K24" s="121"/>
      <c r="L24" s="121"/>
      <c r="M24" s="121"/>
      <c r="N24" s="121"/>
      <c r="O24" s="121"/>
      <c r="P24" s="121"/>
      <c r="Q24" s="121"/>
    </row>
    <row r="25" spans="2:21" x14ac:dyDescent="0.25">
      <c r="B25" t="s">
        <v>92</v>
      </c>
      <c r="C25" s="8">
        <f t="shared" si="0"/>
        <v>13</v>
      </c>
      <c r="D25" s="147">
        <v>3.5</v>
      </c>
      <c r="F25" s="121"/>
      <c r="G25" s="121"/>
      <c r="H25" s="121"/>
      <c r="I25" s="299"/>
      <c r="J25" s="121"/>
      <c r="K25" s="121"/>
      <c r="L25" s="121"/>
      <c r="M25" s="121"/>
      <c r="N25" s="121"/>
      <c r="O25" s="121"/>
      <c r="P25" s="121"/>
      <c r="Q25" s="121"/>
    </row>
    <row r="26" spans="2:21" x14ac:dyDescent="0.25">
      <c r="B26" s="146" t="s">
        <v>269</v>
      </c>
      <c r="C26" s="8">
        <f t="shared" si="0"/>
        <v>27</v>
      </c>
      <c r="F26" s="121"/>
      <c r="G26" s="121"/>
      <c r="H26" s="121"/>
      <c r="I26" s="299"/>
      <c r="J26" s="121"/>
      <c r="K26" s="121"/>
      <c r="L26" s="121"/>
      <c r="M26" s="121"/>
      <c r="N26" s="121"/>
      <c r="O26" s="121"/>
      <c r="P26" s="121"/>
      <c r="Q26" s="121"/>
    </row>
    <row r="27" spans="2:21" x14ac:dyDescent="0.25">
      <c r="B27" t="s">
        <v>270</v>
      </c>
      <c r="C27" s="8">
        <f t="shared" si="0"/>
        <v>1</v>
      </c>
      <c r="D27" s="147">
        <f>SUM(F27:R27)</f>
        <v>14.2</v>
      </c>
      <c r="E27">
        <f t="shared" si="2"/>
        <v>1</v>
      </c>
      <c r="F27" s="121">
        <v>6.6</v>
      </c>
      <c r="G27" s="121"/>
      <c r="H27" s="121"/>
      <c r="I27" s="299"/>
      <c r="J27" s="121"/>
      <c r="K27" s="121"/>
      <c r="L27" s="121"/>
      <c r="M27" s="121">
        <v>7.6</v>
      </c>
      <c r="N27" s="121"/>
      <c r="O27" s="121"/>
      <c r="P27" s="121"/>
      <c r="Q27" s="121"/>
    </row>
    <row r="28" spans="2:21" x14ac:dyDescent="0.25">
      <c r="B28" t="s">
        <v>271</v>
      </c>
      <c r="C28" s="8">
        <f t="shared" si="0"/>
        <v>11</v>
      </c>
      <c r="D28" s="147">
        <f t="shared" ref="D28:D41" si="3">SUM(F28:R28)</f>
        <v>4.3</v>
      </c>
      <c r="E28">
        <f t="shared" si="2"/>
        <v>11</v>
      </c>
      <c r="F28" s="121">
        <v>3.3</v>
      </c>
      <c r="G28" s="121"/>
      <c r="H28" s="121"/>
      <c r="I28" s="299">
        <v>1</v>
      </c>
      <c r="J28" s="121"/>
      <c r="K28" s="121"/>
      <c r="L28" s="121"/>
      <c r="M28" s="121"/>
      <c r="N28" s="121"/>
      <c r="O28" s="121"/>
      <c r="P28" s="121"/>
      <c r="Q28" s="121"/>
    </row>
    <row r="29" spans="2:21" x14ac:dyDescent="0.25">
      <c r="B29" t="s">
        <v>272</v>
      </c>
      <c r="C29" s="8">
        <f t="shared" si="0"/>
        <v>15</v>
      </c>
      <c r="D29" s="147">
        <f t="shared" si="3"/>
        <v>3.25</v>
      </c>
      <c r="E29">
        <f t="shared" si="2"/>
        <v>15</v>
      </c>
      <c r="F29" s="121"/>
      <c r="G29" s="121"/>
      <c r="H29" s="121"/>
      <c r="I29" s="299"/>
      <c r="J29" s="121">
        <v>3.25</v>
      </c>
      <c r="K29" s="121"/>
      <c r="L29" s="121"/>
      <c r="M29" s="121"/>
      <c r="N29" s="121"/>
      <c r="O29" s="121"/>
      <c r="P29" s="121"/>
      <c r="Q29" s="121"/>
    </row>
    <row r="30" spans="2:21" x14ac:dyDescent="0.25">
      <c r="B30" t="s">
        <v>273</v>
      </c>
      <c r="C30" s="8">
        <f t="shared" si="0"/>
        <v>12</v>
      </c>
      <c r="D30" s="147">
        <f t="shared" si="3"/>
        <v>4</v>
      </c>
      <c r="E30">
        <f t="shared" si="2"/>
        <v>12</v>
      </c>
      <c r="F30" s="121"/>
      <c r="G30" s="121"/>
      <c r="H30" s="121"/>
      <c r="I30" s="299"/>
      <c r="J30" s="121"/>
      <c r="K30" s="121"/>
      <c r="L30" s="121"/>
      <c r="M30" s="121">
        <v>4</v>
      </c>
      <c r="N30" s="121"/>
      <c r="O30" s="121"/>
      <c r="P30" s="121"/>
      <c r="Q30" s="121"/>
    </row>
    <row r="31" spans="2:21" x14ac:dyDescent="0.25">
      <c r="B31" t="s">
        <v>274</v>
      </c>
      <c r="C31" s="8">
        <f t="shared" si="0"/>
        <v>7</v>
      </c>
      <c r="D31" s="147">
        <f t="shared" si="3"/>
        <v>6.3</v>
      </c>
      <c r="E31">
        <f t="shared" si="2"/>
        <v>7</v>
      </c>
      <c r="F31" s="121">
        <v>3.3</v>
      </c>
      <c r="G31" s="121"/>
      <c r="H31" s="121"/>
      <c r="I31" s="299">
        <v>1</v>
      </c>
      <c r="J31" s="121"/>
      <c r="K31" s="121"/>
      <c r="L31" s="121"/>
      <c r="M31" s="121">
        <v>2</v>
      </c>
      <c r="N31" s="121"/>
      <c r="O31" s="121"/>
      <c r="P31" s="121"/>
      <c r="Q31" s="121"/>
    </row>
    <row r="32" spans="2:21" x14ac:dyDescent="0.25">
      <c r="B32" t="s">
        <v>275</v>
      </c>
      <c r="C32" s="8">
        <f t="shared" si="0"/>
        <v>16</v>
      </c>
      <c r="D32" s="147">
        <f t="shared" si="3"/>
        <v>3</v>
      </c>
      <c r="E32">
        <f t="shared" si="2"/>
        <v>16</v>
      </c>
      <c r="G32" s="121"/>
      <c r="H32" s="121"/>
      <c r="I32" s="299"/>
      <c r="J32" s="121"/>
      <c r="K32" s="121"/>
      <c r="L32" s="121"/>
      <c r="M32" s="121">
        <v>3</v>
      </c>
      <c r="N32" s="121"/>
      <c r="O32" s="121"/>
      <c r="P32" s="121"/>
      <c r="Q32" s="121"/>
    </row>
    <row r="33" spans="2:17" x14ac:dyDescent="0.25">
      <c r="B33" t="s">
        <v>276</v>
      </c>
      <c r="C33" s="8">
        <f t="shared" si="0"/>
        <v>14</v>
      </c>
      <c r="D33" s="147">
        <f t="shared" si="3"/>
        <v>3.42</v>
      </c>
      <c r="E33">
        <f t="shared" si="2"/>
        <v>14</v>
      </c>
      <c r="F33" s="121"/>
      <c r="G33" s="121"/>
      <c r="H33" s="121"/>
      <c r="I33" s="299"/>
      <c r="J33" s="121">
        <v>3.25</v>
      </c>
      <c r="K33" s="121"/>
      <c r="L33" s="121"/>
      <c r="M33" s="121"/>
      <c r="N33" s="121"/>
      <c r="O33" s="121"/>
      <c r="P33" s="121"/>
      <c r="Q33" s="121">
        <v>0.17</v>
      </c>
    </row>
    <row r="34" spans="2:17" x14ac:dyDescent="0.25">
      <c r="B34" t="s">
        <v>277</v>
      </c>
      <c r="C34" s="8">
        <f t="shared" si="0"/>
        <v>10</v>
      </c>
      <c r="D34" s="147">
        <f t="shared" si="3"/>
        <v>4.97</v>
      </c>
      <c r="E34">
        <f t="shared" si="2"/>
        <v>10</v>
      </c>
      <c r="F34" s="121"/>
      <c r="G34" s="121"/>
      <c r="H34" s="121"/>
      <c r="I34" s="299"/>
      <c r="J34" s="121"/>
      <c r="K34" s="121"/>
      <c r="L34" s="121"/>
      <c r="M34" s="121"/>
      <c r="N34" s="121"/>
      <c r="O34" s="121">
        <v>4.8</v>
      </c>
      <c r="P34" s="121"/>
      <c r="Q34" s="121">
        <v>0.17</v>
      </c>
    </row>
    <row r="35" spans="2:17" x14ac:dyDescent="0.25">
      <c r="C35" s="8">
        <f t="shared" si="0"/>
        <v>27</v>
      </c>
      <c r="F35" s="121"/>
      <c r="G35" s="121"/>
      <c r="H35" s="121"/>
      <c r="I35" s="299"/>
      <c r="J35" s="121"/>
      <c r="K35" s="121"/>
      <c r="L35" s="121"/>
      <c r="M35" s="121"/>
      <c r="N35" s="121"/>
      <c r="O35" s="121"/>
      <c r="P35" s="121"/>
      <c r="Q35" s="121"/>
    </row>
    <row r="36" spans="2:17" x14ac:dyDescent="0.25">
      <c r="B36" t="s">
        <v>278</v>
      </c>
      <c r="C36" s="8">
        <f t="shared" si="0"/>
        <v>27</v>
      </c>
      <c r="D36" s="147">
        <f t="shared" si="3"/>
        <v>0</v>
      </c>
      <c r="E36">
        <f t="shared" si="2"/>
        <v>27</v>
      </c>
      <c r="F36" s="121"/>
      <c r="G36" s="121"/>
      <c r="H36" s="121"/>
      <c r="I36" s="299"/>
      <c r="J36" s="121"/>
      <c r="K36" s="121"/>
      <c r="L36" s="121"/>
      <c r="M36" s="121"/>
      <c r="N36" s="121"/>
      <c r="O36" s="121"/>
      <c r="P36" s="121"/>
      <c r="Q36" s="121"/>
    </row>
    <row r="37" spans="2:17" x14ac:dyDescent="0.25">
      <c r="B37" t="s">
        <v>279</v>
      </c>
      <c r="C37" s="8">
        <f t="shared" si="0"/>
        <v>27</v>
      </c>
      <c r="D37" s="147">
        <f t="shared" si="3"/>
        <v>0</v>
      </c>
      <c r="E37">
        <f t="shared" si="2"/>
        <v>27</v>
      </c>
      <c r="F37" s="121"/>
      <c r="G37" s="121"/>
      <c r="H37" s="121"/>
      <c r="I37" s="299"/>
      <c r="J37" s="121"/>
      <c r="K37" s="121"/>
      <c r="L37" s="121"/>
      <c r="M37" s="121"/>
      <c r="N37" s="121"/>
      <c r="O37" s="121"/>
      <c r="P37" s="121"/>
      <c r="Q37" s="121"/>
    </row>
    <row r="38" spans="2:17" x14ac:dyDescent="0.25">
      <c r="B38" t="s">
        <v>280</v>
      </c>
      <c r="C38" s="8">
        <f t="shared" si="0"/>
        <v>16</v>
      </c>
      <c r="D38" s="147">
        <f t="shared" si="3"/>
        <v>3</v>
      </c>
      <c r="E38">
        <f t="shared" si="2"/>
        <v>16</v>
      </c>
      <c r="F38" s="121"/>
      <c r="G38" s="121"/>
      <c r="H38" s="121"/>
      <c r="I38" s="299"/>
      <c r="J38" s="121"/>
      <c r="K38" s="121"/>
      <c r="L38" s="121"/>
      <c r="M38" s="121">
        <v>3</v>
      </c>
      <c r="N38" s="121"/>
      <c r="O38" s="121"/>
      <c r="P38" s="121"/>
      <c r="Q38" s="121"/>
    </row>
    <row r="39" spans="2:17" x14ac:dyDescent="0.25">
      <c r="C39" s="8">
        <f t="shared" si="0"/>
        <v>27</v>
      </c>
      <c r="F39" s="121"/>
      <c r="G39" s="121"/>
      <c r="H39" s="121"/>
      <c r="I39" s="299"/>
      <c r="J39" s="121"/>
      <c r="K39" s="121"/>
      <c r="L39" s="121"/>
      <c r="M39" s="121"/>
      <c r="N39" s="121"/>
      <c r="O39" s="121"/>
      <c r="P39" s="121"/>
      <c r="Q39" s="121"/>
    </row>
    <row r="40" spans="2:17" x14ac:dyDescent="0.25">
      <c r="B40" t="s">
        <v>124</v>
      </c>
      <c r="C40" s="8">
        <f t="shared" si="0"/>
        <v>23</v>
      </c>
      <c r="D40" s="147">
        <f t="shared" si="3"/>
        <v>1</v>
      </c>
      <c r="E40">
        <f t="shared" si="2"/>
        <v>23</v>
      </c>
      <c r="F40" s="121"/>
      <c r="G40" s="121"/>
      <c r="H40" s="121"/>
      <c r="I40" s="299"/>
      <c r="J40" s="121">
        <v>1</v>
      </c>
      <c r="K40" s="121"/>
      <c r="L40" s="121"/>
      <c r="M40" s="121"/>
      <c r="N40" s="121"/>
      <c r="O40" s="121"/>
      <c r="P40" s="121"/>
      <c r="Q40" s="121"/>
    </row>
    <row r="41" spans="2:17" x14ac:dyDescent="0.25">
      <c r="B41" t="s">
        <v>123</v>
      </c>
      <c r="C41" s="8">
        <f t="shared" si="0"/>
        <v>21</v>
      </c>
      <c r="D41" s="147">
        <f t="shared" si="3"/>
        <v>1.6</v>
      </c>
      <c r="E41">
        <f t="shared" si="2"/>
        <v>21</v>
      </c>
      <c r="F41" s="121"/>
      <c r="G41" s="121"/>
      <c r="H41" s="121"/>
      <c r="I41" s="299"/>
      <c r="J41" s="121"/>
      <c r="K41" s="121"/>
      <c r="L41" s="121"/>
      <c r="M41" s="121"/>
      <c r="N41" s="121"/>
      <c r="O41" s="121">
        <v>1.6</v>
      </c>
      <c r="P41" s="121"/>
      <c r="Q41" s="121"/>
    </row>
    <row r="42" spans="2:17" x14ac:dyDescent="0.25">
      <c r="I42" s="10"/>
      <c r="O42" s="121"/>
    </row>
    <row r="43" spans="2:17" x14ac:dyDescent="0.25">
      <c r="I43" s="10"/>
    </row>
    <row r="44" spans="2:17" x14ac:dyDescent="0.25">
      <c r="I44" s="10"/>
    </row>
  </sheetData>
  <conditionalFormatting sqref="D5:D41">
    <cfRule type="cellIs" dxfId="86" priority="1" operator="greaterThanOrEqual">
      <formula>27</formula>
    </cfRule>
    <cfRule type="cellIs" dxfId="85" priority="2" operator="greaterThanOrEqual">
      <formula>9</formula>
    </cfRule>
    <cfRule type="cellIs" dxfId="84" priority="3" operator="greaterThanOrEqual">
      <formula>3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39"/>
  <sheetViews>
    <sheetView workbookViewId="0">
      <selection activeCell="R28" sqref="R28"/>
    </sheetView>
  </sheetViews>
  <sheetFormatPr defaultRowHeight="15" x14ac:dyDescent="0.25"/>
  <cols>
    <col min="3" max="4" width="19.85546875" customWidth="1"/>
    <col min="5" max="5" width="40.28515625" customWidth="1"/>
  </cols>
  <sheetData>
    <row r="2" spans="1:18" x14ac:dyDescent="0.25">
      <c r="Q2" s="121" t="s">
        <v>426</v>
      </c>
    </row>
    <row r="3" spans="1:18" ht="15.75" thickBot="1" x14ac:dyDescent="0.3"/>
    <row r="4" spans="1:18" ht="15.75" thickBot="1" x14ac:dyDescent="0.3">
      <c r="C4" s="14" t="s">
        <v>286</v>
      </c>
      <c r="D4" s="14" t="s">
        <v>104</v>
      </c>
      <c r="E4" s="4" t="s">
        <v>9</v>
      </c>
      <c r="F4" s="5" t="s">
        <v>11</v>
      </c>
      <c r="G4" s="5" t="s">
        <v>200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43</v>
      </c>
      <c r="N4" s="5" t="s">
        <v>37</v>
      </c>
      <c r="O4" s="224" t="s">
        <v>177</v>
      </c>
      <c r="P4" s="224" t="s">
        <v>164</v>
      </c>
    </row>
    <row r="5" spans="1:18" x14ac:dyDescent="0.25">
      <c r="F5" s="8">
        <f>SUM(F6:F34)</f>
        <v>21</v>
      </c>
      <c r="G5" s="8"/>
      <c r="H5" s="8">
        <f t="shared" ref="H5:M5" si="0">SUM(H6:H36)</f>
        <v>6</v>
      </c>
      <c r="I5" s="8">
        <f t="shared" si="0"/>
        <v>5</v>
      </c>
      <c r="J5" s="8">
        <f t="shared" si="0"/>
        <v>3</v>
      </c>
      <c r="K5" s="8">
        <f t="shared" si="0"/>
        <v>0</v>
      </c>
      <c r="L5" s="8">
        <f t="shared" si="0"/>
        <v>0</v>
      </c>
      <c r="M5" s="8">
        <f t="shared" si="0"/>
        <v>0</v>
      </c>
      <c r="N5">
        <f>SUM(N6:N31)</f>
        <v>13</v>
      </c>
      <c r="O5" s="411"/>
      <c r="P5" s="229"/>
    </row>
    <row r="6" spans="1:18" ht="3.75" customHeight="1" thickBot="1" x14ac:dyDescent="0.3">
      <c r="O6" s="412"/>
      <c r="P6" s="410"/>
    </row>
    <row r="7" spans="1:18" ht="3.75" customHeight="1" thickBot="1" x14ac:dyDescent="0.3">
      <c r="A7" s="223"/>
      <c r="C7" s="3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23"/>
      <c r="P7" s="414"/>
    </row>
    <row r="8" spans="1:18" x14ac:dyDescent="0.25">
      <c r="C8" s="227" t="s">
        <v>92</v>
      </c>
      <c r="D8" s="284" t="s">
        <v>94</v>
      </c>
      <c r="E8" s="232" t="s">
        <v>155</v>
      </c>
      <c r="F8" s="233">
        <v>3</v>
      </c>
      <c r="G8" s="233"/>
      <c r="H8" s="233">
        <v>1</v>
      </c>
      <c r="I8" s="233"/>
      <c r="J8" s="233"/>
      <c r="K8" s="233"/>
      <c r="L8" s="233"/>
      <c r="M8" s="233"/>
      <c r="N8" s="402">
        <f t="shared" ref="N8:N37" si="1">(F8/2)+(G8/2)+J8+K8+L8</f>
        <v>1.5</v>
      </c>
      <c r="O8" s="411"/>
      <c r="P8" s="230">
        <f>SUM(N8:N11)+O8</f>
        <v>3.5</v>
      </c>
      <c r="R8" t="s">
        <v>580</v>
      </c>
    </row>
    <row r="9" spans="1:18" x14ac:dyDescent="0.25">
      <c r="C9" s="234"/>
      <c r="D9" s="285" t="s">
        <v>94</v>
      </c>
      <c r="E9" s="235" t="s">
        <v>154</v>
      </c>
      <c r="F9" s="236">
        <v>2</v>
      </c>
      <c r="G9" s="236"/>
      <c r="H9" s="236"/>
      <c r="I9" s="236"/>
      <c r="J9" s="236"/>
      <c r="K9" s="236"/>
      <c r="L9" s="236"/>
      <c r="M9" s="236"/>
      <c r="N9" s="403">
        <f t="shared" si="1"/>
        <v>1</v>
      </c>
      <c r="O9" s="412"/>
      <c r="P9" s="229"/>
      <c r="R9" t="s">
        <v>577</v>
      </c>
    </row>
    <row r="10" spans="1:18" x14ac:dyDescent="0.25">
      <c r="C10" s="234"/>
      <c r="D10" s="365" t="s">
        <v>451</v>
      </c>
      <c r="E10" s="235" t="s">
        <v>452</v>
      </c>
      <c r="F10" s="236">
        <v>2</v>
      </c>
      <c r="G10" s="236"/>
      <c r="H10" s="236">
        <v>1</v>
      </c>
      <c r="I10" s="236">
        <v>1</v>
      </c>
      <c r="J10" s="236"/>
      <c r="K10" s="236"/>
      <c r="L10" s="236"/>
      <c r="M10" s="236"/>
      <c r="N10" s="403">
        <f t="shared" si="1"/>
        <v>1</v>
      </c>
      <c r="O10" s="412"/>
      <c r="P10" s="229"/>
      <c r="R10" s="121"/>
    </row>
    <row r="11" spans="1:18" ht="15.75" thickBot="1" x14ac:dyDescent="0.3">
      <c r="C11" s="228"/>
      <c r="D11" s="341"/>
      <c r="E11" s="237"/>
      <c r="F11" s="238"/>
      <c r="G11" s="238"/>
      <c r="H11" s="238"/>
      <c r="I11" s="238"/>
      <c r="J11" s="238"/>
      <c r="K11" s="238"/>
      <c r="L11" s="238"/>
      <c r="M11" s="238"/>
      <c r="N11" s="404">
        <f t="shared" si="1"/>
        <v>0</v>
      </c>
      <c r="O11" s="413"/>
      <c r="P11" s="231"/>
    </row>
    <row r="12" spans="1:18" x14ac:dyDescent="0.25">
      <c r="C12" s="239" t="s">
        <v>118</v>
      </c>
      <c r="D12" s="286" t="s">
        <v>513</v>
      </c>
      <c r="E12" s="342" t="s">
        <v>64</v>
      </c>
      <c r="F12" s="343">
        <v>1</v>
      </c>
      <c r="G12" s="343"/>
      <c r="H12" s="343"/>
      <c r="I12" s="343"/>
      <c r="J12" s="343"/>
      <c r="K12" s="343"/>
      <c r="L12" s="343"/>
      <c r="M12" s="343"/>
      <c r="N12" s="405">
        <f t="shared" si="1"/>
        <v>0.5</v>
      </c>
      <c r="O12" s="412">
        <v>0.5</v>
      </c>
      <c r="P12" s="230">
        <f>SUM(N12:N15)+O12</f>
        <v>3</v>
      </c>
      <c r="R12" s="121" t="s">
        <v>581</v>
      </c>
    </row>
    <row r="13" spans="1:18" x14ac:dyDescent="0.25">
      <c r="C13" s="428"/>
      <c r="D13" s="429"/>
      <c r="E13" s="344" t="s">
        <v>180</v>
      </c>
      <c r="F13" s="345"/>
      <c r="G13" s="345">
        <v>2</v>
      </c>
      <c r="H13" s="430"/>
      <c r="I13" s="430"/>
      <c r="J13" s="430"/>
      <c r="K13" s="430"/>
      <c r="L13" s="430"/>
      <c r="M13" s="430"/>
      <c r="N13" s="430">
        <f t="shared" si="1"/>
        <v>1</v>
      </c>
      <c r="O13" s="412"/>
      <c r="P13" s="431"/>
      <c r="R13" s="121"/>
    </row>
    <row r="14" spans="1:18" x14ac:dyDescent="0.25">
      <c r="C14" s="241"/>
      <c r="D14" s="366" t="s">
        <v>513</v>
      </c>
      <c r="E14" s="344" t="s">
        <v>91</v>
      </c>
      <c r="F14" s="345">
        <v>1</v>
      </c>
      <c r="G14" s="345"/>
      <c r="H14" s="345"/>
      <c r="I14" s="345"/>
      <c r="J14" s="345"/>
      <c r="K14" s="345"/>
      <c r="L14" s="345"/>
      <c r="M14" s="345"/>
      <c r="N14" s="430">
        <f t="shared" si="1"/>
        <v>0.5</v>
      </c>
      <c r="O14" s="412"/>
      <c r="P14" s="229"/>
    </row>
    <row r="15" spans="1:18" ht="15.75" thickBot="1" x14ac:dyDescent="0.3">
      <c r="C15" s="240"/>
      <c r="D15" s="367" t="s">
        <v>514</v>
      </c>
      <c r="E15" s="346" t="s">
        <v>285</v>
      </c>
      <c r="F15" s="347">
        <v>1</v>
      </c>
      <c r="G15" s="347"/>
      <c r="H15" s="347"/>
      <c r="I15" s="347"/>
      <c r="J15" s="347"/>
      <c r="K15" s="347"/>
      <c r="L15" s="347"/>
      <c r="M15" s="347"/>
      <c r="N15" s="406">
        <f t="shared" si="1"/>
        <v>0.5</v>
      </c>
      <c r="O15" s="412"/>
      <c r="P15" s="231"/>
    </row>
    <row r="16" spans="1:18" x14ac:dyDescent="0.25">
      <c r="C16" s="411" t="s">
        <v>287</v>
      </c>
      <c r="D16" s="411" t="s">
        <v>196</v>
      </c>
      <c r="E16" t="s">
        <v>217</v>
      </c>
      <c r="H16">
        <v>1</v>
      </c>
      <c r="I16">
        <v>1</v>
      </c>
      <c r="J16">
        <v>1</v>
      </c>
      <c r="N16">
        <f t="shared" si="1"/>
        <v>1</v>
      </c>
      <c r="O16" s="411">
        <v>0</v>
      </c>
      <c r="P16" s="230">
        <f>SUM(N16:N20)+O16</f>
        <v>1</v>
      </c>
      <c r="R16" s="121" t="s">
        <v>598</v>
      </c>
    </row>
    <row r="17" spans="3:21" x14ac:dyDescent="0.25">
      <c r="C17" s="412"/>
      <c r="D17" s="412" t="s">
        <v>590</v>
      </c>
      <c r="E17" t="s">
        <v>591</v>
      </c>
      <c r="N17">
        <v>0</v>
      </c>
      <c r="O17" s="412"/>
      <c r="P17" s="465"/>
      <c r="R17" t="s">
        <v>601</v>
      </c>
    </row>
    <row r="18" spans="3:21" x14ac:dyDescent="0.25">
      <c r="C18" s="412"/>
      <c r="D18" s="412" t="s">
        <v>590</v>
      </c>
      <c r="E18" t="s">
        <v>600</v>
      </c>
      <c r="N18">
        <v>0.5</v>
      </c>
      <c r="O18" s="412"/>
      <c r="P18" s="465"/>
    </row>
    <row r="19" spans="3:21" x14ac:dyDescent="0.25">
      <c r="C19" s="412"/>
      <c r="D19" s="412"/>
      <c r="O19" s="412"/>
      <c r="P19" s="465"/>
    </row>
    <row r="20" spans="3:21" ht="15.75" thickBot="1" x14ac:dyDescent="0.3">
      <c r="C20" s="413"/>
      <c r="D20" s="413" t="s">
        <v>593</v>
      </c>
      <c r="E20" t="s">
        <v>602</v>
      </c>
      <c r="N20">
        <v>-0.5</v>
      </c>
      <c r="O20" s="413"/>
      <c r="P20" s="231"/>
    </row>
    <row r="21" spans="3:21" x14ac:dyDescent="0.25">
      <c r="C21" s="242" t="s">
        <v>204</v>
      </c>
      <c r="D21" s="369" t="s">
        <v>378</v>
      </c>
      <c r="E21" s="348" t="s">
        <v>366</v>
      </c>
      <c r="F21" s="349"/>
      <c r="G21" s="349"/>
      <c r="H21" s="349">
        <v>1</v>
      </c>
      <c r="I21" s="349">
        <v>1</v>
      </c>
      <c r="J21" s="349">
        <v>1</v>
      </c>
      <c r="K21" s="349"/>
      <c r="L21" s="349"/>
      <c r="M21" s="350"/>
      <c r="N21" s="350">
        <f t="shared" si="1"/>
        <v>1</v>
      </c>
      <c r="O21" s="412">
        <v>0.5</v>
      </c>
      <c r="P21" s="230">
        <f>SUM(N21:N22)+O21</f>
        <v>1.5</v>
      </c>
      <c r="R21" t="s">
        <v>515</v>
      </c>
    </row>
    <row r="22" spans="3:21" ht="15.75" thickBot="1" x14ac:dyDescent="0.3">
      <c r="C22" s="243"/>
      <c r="D22" s="351"/>
      <c r="E22" s="352"/>
      <c r="F22" s="353"/>
      <c r="G22" s="353"/>
      <c r="H22" s="353"/>
      <c r="I22" s="353"/>
      <c r="J22" s="353"/>
      <c r="K22" s="353"/>
      <c r="L22" s="353"/>
      <c r="M22" s="354"/>
      <c r="N22" s="354">
        <f t="shared" si="1"/>
        <v>0</v>
      </c>
      <c r="O22" s="412"/>
      <c r="P22" s="231">
        <f>N22+O22</f>
        <v>0</v>
      </c>
      <c r="R22" s="432" t="s">
        <v>578</v>
      </c>
      <c r="S22" s="432"/>
    </row>
    <row r="23" spans="3:21" x14ac:dyDescent="0.25">
      <c r="C23" s="390" t="s">
        <v>126</v>
      </c>
      <c r="D23" s="391" t="s">
        <v>566</v>
      </c>
      <c r="E23" s="392"/>
      <c r="F23" s="393"/>
      <c r="G23" s="393"/>
      <c r="H23" s="393"/>
      <c r="I23" s="393"/>
      <c r="J23" s="393"/>
      <c r="K23" s="393"/>
      <c r="L23" s="393"/>
      <c r="M23" s="393"/>
      <c r="N23" s="407"/>
      <c r="O23" s="411">
        <v>2</v>
      </c>
      <c r="P23" s="230">
        <f>SUM(N23:N25)+SUM(O23:O25)</f>
        <v>3</v>
      </c>
      <c r="R23" t="s">
        <v>533</v>
      </c>
    </row>
    <row r="24" spans="3:21" x14ac:dyDescent="0.25">
      <c r="C24" s="394" t="s">
        <v>532</v>
      </c>
      <c r="D24" s="395" t="s">
        <v>566</v>
      </c>
      <c r="E24" s="396"/>
      <c r="F24" s="397"/>
      <c r="G24" s="397"/>
      <c r="H24" s="397"/>
      <c r="I24" s="397"/>
      <c r="J24" s="397"/>
      <c r="K24" s="397"/>
      <c r="L24" s="397"/>
      <c r="M24" s="397"/>
      <c r="N24" s="408"/>
      <c r="O24" s="412">
        <v>1</v>
      </c>
      <c r="P24" s="229"/>
      <c r="R24" t="s">
        <v>534</v>
      </c>
    </row>
    <row r="25" spans="3:21" ht="15.75" thickBot="1" x14ac:dyDescent="0.3">
      <c r="C25" s="398"/>
      <c r="D25" s="399"/>
      <c r="E25" s="400"/>
      <c r="F25" s="401"/>
      <c r="G25" s="401"/>
      <c r="H25" s="401"/>
      <c r="I25" s="401"/>
      <c r="J25" s="401"/>
      <c r="K25" s="401"/>
      <c r="L25" s="401"/>
      <c r="M25" s="401"/>
      <c r="N25" s="409"/>
      <c r="O25" s="413"/>
      <c r="P25" s="231"/>
    </row>
    <row r="26" spans="3:21" x14ac:dyDescent="0.25">
      <c r="C26" s="418" t="s">
        <v>261</v>
      </c>
      <c r="D26" s="415" t="s">
        <v>187</v>
      </c>
      <c r="E26" s="235" t="s">
        <v>449</v>
      </c>
      <c r="F26" s="236"/>
      <c r="G26" s="236"/>
      <c r="H26" s="236">
        <v>1</v>
      </c>
      <c r="I26" s="236">
        <v>1</v>
      </c>
      <c r="J26" s="236">
        <v>1</v>
      </c>
      <c r="K26" s="236"/>
      <c r="L26" s="236"/>
      <c r="M26" s="236"/>
      <c r="N26" s="402">
        <f>(F26/2)+(G26/2)+J26+K26+L26</f>
        <v>1</v>
      </c>
      <c r="O26" s="412"/>
      <c r="P26" s="230">
        <f>SUM(N26:N27)+O26</f>
        <v>1.5</v>
      </c>
      <c r="R26" t="s">
        <v>582</v>
      </c>
    </row>
    <row r="27" spans="3:21" ht="15.75" thickBot="1" x14ac:dyDescent="0.3">
      <c r="C27" s="416"/>
      <c r="D27" s="417" t="s">
        <v>427</v>
      </c>
      <c r="E27" s="237" t="s">
        <v>299</v>
      </c>
      <c r="F27" s="238">
        <v>1</v>
      </c>
      <c r="G27" s="238"/>
      <c r="H27" s="238"/>
      <c r="I27" s="238"/>
      <c r="J27" s="238"/>
      <c r="K27" s="238"/>
      <c r="L27" s="238"/>
      <c r="M27" s="404"/>
      <c r="N27" s="404">
        <f>(F27/2)+(G27/2)+J27+K27+L27</f>
        <v>0.5</v>
      </c>
      <c r="O27" s="413"/>
      <c r="P27" s="231"/>
    </row>
    <row r="28" spans="3:21" x14ac:dyDescent="0.25">
      <c r="C28" s="115" t="s">
        <v>408</v>
      </c>
      <c r="D28" s="287" t="s">
        <v>94</v>
      </c>
      <c r="E28" s="355" t="s">
        <v>416</v>
      </c>
      <c r="F28" s="356">
        <v>1</v>
      </c>
      <c r="G28" s="356"/>
      <c r="H28" s="356"/>
      <c r="I28" s="356"/>
      <c r="J28" s="356"/>
      <c r="K28" s="356"/>
      <c r="L28" s="356"/>
      <c r="M28" s="357"/>
      <c r="N28" s="357">
        <f t="shared" si="1"/>
        <v>0.5</v>
      </c>
      <c r="O28" s="412">
        <v>1.5</v>
      </c>
      <c r="P28" s="230">
        <f t="shared" ref="P28:P37" si="2">N28+O28</f>
        <v>2</v>
      </c>
      <c r="R28" t="s">
        <v>604</v>
      </c>
    </row>
    <row r="29" spans="3:21" x14ac:dyDescent="0.25">
      <c r="C29" s="116" t="s">
        <v>409</v>
      </c>
      <c r="D29" s="288" t="s">
        <v>94</v>
      </c>
      <c r="E29" s="358" t="s">
        <v>301</v>
      </c>
      <c r="F29" s="359">
        <v>2</v>
      </c>
      <c r="G29" s="359"/>
      <c r="H29" s="359"/>
      <c r="I29" s="359"/>
      <c r="J29" s="359"/>
      <c r="K29" s="359"/>
      <c r="L29" s="359"/>
      <c r="M29" s="360"/>
      <c r="N29" s="360">
        <v>1</v>
      </c>
      <c r="O29" s="412">
        <v>0.5</v>
      </c>
      <c r="P29" s="229">
        <f t="shared" si="2"/>
        <v>1.5</v>
      </c>
      <c r="R29" s="304" t="s">
        <v>583</v>
      </c>
      <c r="T29" s="121"/>
      <c r="U29" s="121"/>
    </row>
    <row r="30" spans="3:21" x14ac:dyDescent="0.25">
      <c r="C30" s="116" t="s">
        <v>88</v>
      </c>
      <c r="D30" s="288" t="s">
        <v>94</v>
      </c>
      <c r="E30" s="358" t="s">
        <v>495</v>
      </c>
      <c r="F30" s="361">
        <v>2</v>
      </c>
      <c r="G30" s="361"/>
      <c r="H30" s="361"/>
      <c r="I30" s="361"/>
      <c r="J30" s="361"/>
      <c r="K30" s="361"/>
      <c r="L30" s="361"/>
      <c r="M30" s="361"/>
      <c r="N30" s="360">
        <v>1</v>
      </c>
      <c r="O30" s="412">
        <v>-0.5</v>
      </c>
      <c r="P30" s="229">
        <f t="shared" si="2"/>
        <v>0.5</v>
      </c>
      <c r="R30" s="121" t="s">
        <v>584</v>
      </c>
      <c r="S30" s="121"/>
    </row>
    <row r="31" spans="3:21" x14ac:dyDescent="0.25">
      <c r="C31" s="116" t="s">
        <v>290</v>
      </c>
      <c r="D31" s="288" t="s">
        <v>94</v>
      </c>
      <c r="E31" s="358" t="s">
        <v>292</v>
      </c>
      <c r="F31" s="361">
        <v>2</v>
      </c>
      <c r="G31" s="361"/>
      <c r="H31" s="361">
        <v>1</v>
      </c>
      <c r="I31" s="361">
        <v>1</v>
      </c>
      <c r="J31" s="361"/>
      <c r="K31" s="361"/>
      <c r="L31" s="361"/>
      <c r="M31" s="361"/>
      <c r="N31" s="360">
        <f>(F31/2)+(G31/2)+J31+K31+L31</f>
        <v>1</v>
      </c>
      <c r="O31" s="412">
        <v>1</v>
      </c>
      <c r="P31" s="229">
        <f t="shared" si="2"/>
        <v>2</v>
      </c>
      <c r="R31" t="s">
        <v>585</v>
      </c>
    </row>
    <row r="32" spans="3:21" x14ac:dyDescent="0.25">
      <c r="C32" s="116" t="s">
        <v>288</v>
      </c>
      <c r="D32" s="368" t="s">
        <v>105</v>
      </c>
      <c r="E32" s="358" t="s">
        <v>410</v>
      </c>
      <c r="F32" s="361">
        <v>1</v>
      </c>
      <c r="G32" s="361"/>
      <c r="H32" s="361"/>
      <c r="I32" s="361"/>
      <c r="J32" s="361"/>
      <c r="K32" s="361"/>
      <c r="L32" s="361"/>
      <c r="M32" s="361"/>
      <c r="N32" s="360">
        <f t="shared" si="1"/>
        <v>0.5</v>
      </c>
      <c r="O32" s="412">
        <v>0.5</v>
      </c>
      <c r="P32" s="229">
        <f t="shared" si="2"/>
        <v>1</v>
      </c>
      <c r="R32" t="s">
        <v>586</v>
      </c>
    </row>
    <row r="33" spans="3:18" x14ac:dyDescent="0.25">
      <c r="C33" s="116" t="s">
        <v>289</v>
      </c>
      <c r="D33" s="368" t="s">
        <v>105</v>
      </c>
      <c r="E33" s="358" t="s">
        <v>291</v>
      </c>
      <c r="F33" s="361">
        <v>1</v>
      </c>
      <c r="G33" s="361"/>
      <c r="H33" s="361"/>
      <c r="I33" s="361"/>
      <c r="J33" s="361"/>
      <c r="K33" s="361"/>
      <c r="L33" s="361"/>
      <c r="M33" s="361"/>
      <c r="N33" s="360">
        <f t="shared" si="1"/>
        <v>0.5</v>
      </c>
      <c r="O33" s="412">
        <v>0.5</v>
      </c>
      <c r="P33" s="229">
        <f t="shared" si="2"/>
        <v>1</v>
      </c>
      <c r="R33" t="s">
        <v>586</v>
      </c>
    </row>
    <row r="34" spans="3:18" x14ac:dyDescent="0.25">
      <c r="C34" s="116" t="s">
        <v>221</v>
      </c>
      <c r="D34" s="368" t="s">
        <v>105</v>
      </c>
      <c r="E34" s="358" t="s">
        <v>185</v>
      </c>
      <c r="F34" s="361">
        <v>1</v>
      </c>
      <c r="G34" s="361"/>
      <c r="H34" s="361"/>
      <c r="I34" s="361"/>
      <c r="J34" s="361"/>
      <c r="K34" s="361"/>
      <c r="L34" s="361"/>
      <c r="M34" s="361"/>
      <c r="N34" s="360">
        <f t="shared" si="1"/>
        <v>0.5</v>
      </c>
      <c r="O34" s="412">
        <v>1</v>
      </c>
      <c r="P34" s="229">
        <f t="shared" si="2"/>
        <v>1.5</v>
      </c>
      <c r="R34" t="s">
        <v>587</v>
      </c>
    </row>
    <row r="35" spans="3:18" x14ac:dyDescent="0.25">
      <c r="C35" s="116" t="s">
        <v>556</v>
      </c>
      <c r="D35" s="368" t="s">
        <v>105</v>
      </c>
      <c r="E35" s="358" t="s">
        <v>557</v>
      </c>
      <c r="F35" s="359">
        <v>2</v>
      </c>
      <c r="G35" s="359"/>
      <c r="H35" s="359"/>
      <c r="I35" s="359"/>
      <c r="J35" s="359"/>
      <c r="K35" s="359"/>
      <c r="L35" s="359"/>
      <c r="M35" s="359"/>
      <c r="N35" s="360">
        <f t="shared" si="1"/>
        <v>1</v>
      </c>
      <c r="O35" s="412">
        <v>2</v>
      </c>
      <c r="P35" s="229">
        <f t="shared" si="2"/>
        <v>3</v>
      </c>
      <c r="R35" t="s">
        <v>588</v>
      </c>
    </row>
    <row r="36" spans="3:18" x14ac:dyDescent="0.25">
      <c r="C36" s="116"/>
      <c r="D36" s="290"/>
      <c r="E36" s="358"/>
      <c r="F36" s="359"/>
      <c r="G36" s="359"/>
      <c r="H36" s="359"/>
      <c r="I36" s="359"/>
      <c r="J36" s="359"/>
      <c r="K36" s="359"/>
      <c r="L36" s="359"/>
      <c r="M36" s="359"/>
      <c r="N36" s="360">
        <f t="shared" si="1"/>
        <v>0</v>
      </c>
      <c r="O36" s="412"/>
      <c r="P36" s="229">
        <f t="shared" si="2"/>
        <v>0</v>
      </c>
    </row>
    <row r="37" spans="3:18" ht="15.75" thickBot="1" x14ac:dyDescent="0.3">
      <c r="C37" s="117"/>
      <c r="D37" s="291"/>
      <c r="E37" s="362"/>
      <c r="F37" s="363"/>
      <c r="G37" s="363"/>
      <c r="H37" s="363"/>
      <c r="I37" s="363"/>
      <c r="J37" s="363"/>
      <c r="K37" s="363"/>
      <c r="L37" s="363"/>
      <c r="M37" s="364"/>
      <c r="N37" s="364">
        <f t="shared" si="1"/>
        <v>0</v>
      </c>
      <c r="O37" s="412"/>
      <c r="P37" s="231">
        <f t="shared" si="2"/>
        <v>0</v>
      </c>
    </row>
    <row r="38" spans="3:18" x14ac:dyDescent="0.25">
      <c r="C38" s="116"/>
      <c r="D38" s="289"/>
      <c r="E38" s="358"/>
      <c r="F38" s="359"/>
      <c r="G38" s="359"/>
      <c r="H38" s="359"/>
      <c r="I38" s="359"/>
      <c r="J38" s="359"/>
      <c r="K38" s="359"/>
      <c r="L38" s="359"/>
      <c r="M38" s="359"/>
      <c r="N38" s="357"/>
      <c r="O38" s="412"/>
      <c r="P38" s="230"/>
    </row>
    <row r="39" spans="3:18" ht="15.75" thickBot="1" x14ac:dyDescent="0.3">
      <c r="C39" s="117"/>
      <c r="D39" s="370"/>
      <c r="E39" s="362"/>
      <c r="F39" s="363"/>
      <c r="G39" s="363"/>
      <c r="H39" s="363"/>
      <c r="I39" s="363"/>
      <c r="J39" s="363"/>
      <c r="K39" s="363"/>
      <c r="L39" s="363"/>
      <c r="M39" s="364"/>
      <c r="N39" s="364"/>
      <c r="O39" s="413"/>
      <c r="P39" s="231"/>
    </row>
  </sheetData>
  <pageMargins left="0.7" right="0.7" top="0.75" bottom="0.75" header="0.3" footer="0.3"/>
  <pageSetup paperSize="9" orientation="portrait" horizontalDpi="4294967293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2:AA57"/>
  <sheetViews>
    <sheetView topLeftCell="H1" zoomScale="106" zoomScaleNormal="106" workbookViewId="0">
      <selection activeCell="Q36" sqref="Q36"/>
    </sheetView>
  </sheetViews>
  <sheetFormatPr defaultRowHeight="15" x14ac:dyDescent="0.25"/>
  <cols>
    <col min="2" max="2" width="12.85546875" customWidth="1"/>
    <col min="3" max="3" width="22.5703125" customWidth="1"/>
    <col min="7" max="7" width="12.7109375" customWidth="1"/>
    <col min="9" max="9" width="16.85546875" customWidth="1"/>
    <col min="16" max="17" width="13.42578125" customWidth="1"/>
    <col min="18" max="18" width="16.42578125" customWidth="1"/>
    <col min="19" max="19" width="20" customWidth="1"/>
    <col min="26" max="26" width="14.140625" customWidth="1"/>
  </cols>
  <sheetData>
    <row r="2" spans="1:27" x14ac:dyDescent="0.25">
      <c r="C2" t="s">
        <v>38</v>
      </c>
      <c r="D2">
        <f>D41+D3</f>
        <v>10.5</v>
      </c>
      <c r="I2" s="10" t="s">
        <v>46</v>
      </c>
      <c r="J2" s="8">
        <f t="shared" ref="J2:Q2" si="0">J6+T7</f>
        <v>10</v>
      </c>
      <c r="K2" s="8">
        <f t="shared" si="0"/>
        <v>9</v>
      </c>
      <c r="L2" s="8">
        <f t="shared" si="0"/>
        <v>10</v>
      </c>
      <c r="M2" s="8">
        <f t="shared" si="0"/>
        <v>1</v>
      </c>
      <c r="N2" s="8">
        <f t="shared" si="0"/>
        <v>0</v>
      </c>
      <c r="O2" s="8">
        <f t="shared" si="0"/>
        <v>0</v>
      </c>
      <c r="P2" s="8">
        <f t="shared" si="0"/>
        <v>9</v>
      </c>
      <c r="Q2" s="8">
        <f t="shared" si="0"/>
        <v>1</v>
      </c>
    </row>
    <row r="3" spans="1:27" x14ac:dyDescent="0.25">
      <c r="C3" t="s">
        <v>177</v>
      </c>
    </row>
    <row r="4" spans="1:27" x14ac:dyDescent="0.25">
      <c r="G4" s="2"/>
      <c r="H4" s="2" t="s">
        <v>68</v>
      </c>
      <c r="I4" s="13" t="s">
        <v>326</v>
      </c>
      <c r="J4" s="2"/>
      <c r="S4" s="14" t="s">
        <v>17</v>
      </c>
    </row>
    <row r="5" spans="1:27" ht="15.75" thickBot="1" x14ac:dyDescent="0.3">
      <c r="B5" t="s">
        <v>0</v>
      </c>
      <c r="C5" t="s">
        <v>4</v>
      </c>
      <c r="D5" t="s">
        <v>5</v>
      </c>
      <c r="F5" s="32" t="s">
        <v>141</v>
      </c>
      <c r="G5" s="2" t="s">
        <v>41</v>
      </c>
      <c r="H5" s="2" t="s">
        <v>67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Q5" s="3" t="s">
        <v>115</v>
      </c>
      <c r="S5" s="4" t="s">
        <v>9</v>
      </c>
      <c r="T5" s="5" t="s">
        <v>11</v>
      </c>
      <c r="U5" s="5" t="s">
        <v>12</v>
      </c>
      <c r="V5" s="5" t="s">
        <v>13</v>
      </c>
      <c r="W5" s="5" t="s">
        <v>14</v>
      </c>
      <c r="X5" s="5" t="s">
        <v>15</v>
      </c>
      <c r="Y5" s="5" t="s">
        <v>16</v>
      </c>
      <c r="Z5" s="5" t="s">
        <v>43</v>
      </c>
      <c r="AA5" s="5" t="s">
        <v>37</v>
      </c>
    </row>
    <row r="6" spans="1:27" x14ac:dyDescent="0.25">
      <c r="F6" s="88"/>
      <c r="G6" s="34"/>
      <c r="H6" s="15"/>
      <c r="I6" s="188" t="s">
        <v>448</v>
      </c>
      <c r="J6" s="19">
        <f t="shared" ref="J6:Q6" si="1">SUM(J7:J49)</f>
        <v>5</v>
      </c>
      <c r="K6" s="19">
        <f t="shared" si="1"/>
        <v>5</v>
      </c>
      <c r="L6" s="19">
        <f t="shared" si="1"/>
        <v>6</v>
      </c>
      <c r="M6" s="19">
        <f t="shared" si="1"/>
        <v>1</v>
      </c>
      <c r="N6" s="19">
        <f t="shared" si="1"/>
        <v>0</v>
      </c>
      <c r="O6" s="19">
        <f t="shared" si="1"/>
        <v>0</v>
      </c>
      <c r="P6" s="19">
        <f t="shared" si="1"/>
        <v>8</v>
      </c>
      <c r="Q6" s="19">
        <f t="shared" si="1"/>
        <v>1</v>
      </c>
      <c r="R6" s="15"/>
      <c r="S6" s="15"/>
      <c r="T6" s="189"/>
      <c r="U6" s="189"/>
      <c r="V6" s="189"/>
      <c r="W6" s="189"/>
      <c r="X6" s="189"/>
      <c r="Y6" s="189"/>
      <c r="Z6" s="190"/>
      <c r="AA6" s="187">
        <f>SUM(AA7:AA51)</f>
        <v>2.5</v>
      </c>
    </row>
    <row r="7" spans="1:27" ht="15.75" thickBot="1" x14ac:dyDescent="0.3">
      <c r="A7">
        <f>$D$2/2</f>
        <v>5.25</v>
      </c>
      <c r="B7" t="s">
        <v>1</v>
      </c>
      <c r="C7" t="s">
        <v>205</v>
      </c>
      <c r="D7">
        <v>17</v>
      </c>
      <c r="F7" s="88"/>
      <c r="G7" s="35" t="s">
        <v>3</v>
      </c>
      <c r="H7" s="19"/>
      <c r="I7" s="19"/>
      <c r="J7" s="19">
        <f t="shared" ref="J7:O7" si="2">SUM(J8:J12)</f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  <c r="P7" s="19"/>
      <c r="Q7" s="19"/>
      <c r="R7" s="19"/>
      <c r="S7" s="19"/>
      <c r="T7" s="19">
        <f>SUM(T8:T50)</f>
        <v>5</v>
      </c>
      <c r="U7" s="19">
        <f t="shared" ref="U7:Z7" si="3">SUM(U8:U50)</f>
        <v>4</v>
      </c>
      <c r="V7" s="19">
        <f t="shared" si="3"/>
        <v>4</v>
      </c>
      <c r="W7" s="19">
        <f t="shared" si="3"/>
        <v>0</v>
      </c>
      <c r="X7" s="19">
        <f t="shared" si="3"/>
        <v>0</v>
      </c>
      <c r="Y7" s="19">
        <f t="shared" si="3"/>
        <v>0</v>
      </c>
      <c r="Z7" s="19">
        <f t="shared" si="3"/>
        <v>1</v>
      </c>
    </row>
    <row r="8" spans="1:27" x14ac:dyDescent="0.25">
      <c r="A8">
        <f>$D$2/4</f>
        <v>2.625</v>
      </c>
      <c r="B8" t="s">
        <v>39</v>
      </c>
      <c r="C8" t="s">
        <v>206</v>
      </c>
      <c r="D8">
        <v>12</v>
      </c>
      <c r="F8" s="88"/>
      <c r="G8" s="21"/>
      <c r="H8" s="2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</row>
    <row r="9" spans="1:27" x14ac:dyDescent="0.25">
      <c r="A9">
        <f>$D$2/4</f>
        <v>2.625</v>
      </c>
      <c r="B9" t="s">
        <v>40</v>
      </c>
      <c r="C9" t="s">
        <v>207</v>
      </c>
      <c r="D9">
        <v>16</v>
      </c>
      <c r="F9" s="88"/>
      <c r="G9" s="303" t="s">
        <v>480</v>
      </c>
      <c r="H9" s="249" t="s">
        <v>565</v>
      </c>
      <c r="I9" s="250"/>
      <c r="J9" s="250"/>
      <c r="K9" s="250"/>
      <c r="L9" s="250"/>
      <c r="M9" s="250"/>
      <c r="N9" s="250"/>
      <c r="O9" s="250"/>
      <c r="P9" s="250">
        <v>1</v>
      </c>
      <c r="Q9" s="19"/>
      <c r="R9" s="19"/>
      <c r="S9" s="19"/>
      <c r="T9" s="19"/>
      <c r="U9" s="19"/>
      <c r="V9" s="19"/>
      <c r="W9" s="19"/>
      <c r="X9" s="19"/>
      <c r="Y9" s="19"/>
      <c r="Z9" s="20"/>
    </row>
    <row r="10" spans="1:27" x14ac:dyDescent="0.25">
      <c r="B10" t="s">
        <v>2</v>
      </c>
      <c r="C10" t="s">
        <v>6</v>
      </c>
      <c r="D10">
        <v>0</v>
      </c>
      <c r="F10" s="88"/>
      <c r="G10" s="23"/>
      <c r="H10" s="26"/>
      <c r="I10" s="19"/>
      <c r="J10" s="19"/>
      <c r="K10" s="19"/>
      <c r="L10" s="19"/>
      <c r="M10" s="19"/>
      <c r="N10" s="19"/>
      <c r="S10" s="19"/>
      <c r="T10" s="19"/>
      <c r="U10" s="19"/>
      <c r="V10" s="19"/>
      <c r="W10" s="19"/>
      <c r="X10" s="19"/>
      <c r="Y10" s="19"/>
      <c r="Z10" s="20"/>
    </row>
    <row r="11" spans="1:27" x14ac:dyDescent="0.25">
      <c r="B11" t="s">
        <v>114</v>
      </c>
      <c r="C11" t="s">
        <v>6</v>
      </c>
      <c r="D11">
        <v>0</v>
      </c>
      <c r="F11" s="88"/>
      <c r="G11" s="23"/>
      <c r="H11" s="183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</row>
    <row r="12" spans="1:27" ht="15.75" thickBot="1" x14ac:dyDescent="0.3">
      <c r="B12" t="s">
        <v>208</v>
      </c>
      <c r="F12" s="88"/>
      <c r="G12" s="22"/>
      <c r="H12" s="179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8"/>
    </row>
    <row r="13" spans="1:27" ht="15.75" thickBot="1" x14ac:dyDescent="0.3">
      <c r="C13" s="6" t="s">
        <v>7</v>
      </c>
      <c r="D13" s="8">
        <f>SUM(D7:D12)</f>
        <v>45</v>
      </c>
      <c r="F13" s="88"/>
      <c r="G13" s="34"/>
      <c r="H13" s="16"/>
      <c r="I13" s="33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7" ht="15.75" thickTop="1" x14ac:dyDescent="0.25">
      <c r="F14" s="88"/>
      <c r="G14" s="3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</row>
    <row r="15" spans="1:27" ht="15.75" thickBot="1" x14ac:dyDescent="0.3">
      <c r="A15" s="1"/>
      <c r="B15" s="1"/>
      <c r="C15" s="1"/>
      <c r="D15" s="1"/>
      <c r="E15" s="1"/>
      <c r="F15" s="88"/>
      <c r="G15" s="170" t="s">
        <v>142</v>
      </c>
      <c r="H15" s="171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f>SUM(T16:T19)</f>
        <v>0</v>
      </c>
      <c r="U15" s="17">
        <f t="shared" ref="U15:Z15" si="4">SUM(U16:U19)</f>
        <v>0</v>
      </c>
      <c r="V15" s="17">
        <f t="shared" si="4"/>
        <v>0</v>
      </c>
      <c r="W15" s="17">
        <f t="shared" si="4"/>
        <v>0</v>
      </c>
      <c r="X15" s="17">
        <f t="shared" si="4"/>
        <v>0</v>
      </c>
      <c r="Y15" s="17">
        <f t="shared" si="4"/>
        <v>0</v>
      </c>
      <c r="Z15" s="18">
        <f t="shared" si="4"/>
        <v>0</v>
      </c>
    </row>
    <row r="16" spans="1:27" x14ac:dyDescent="0.25">
      <c r="F16" s="88"/>
      <c r="G16" s="21" t="s">
        <v>60</v>
      </c>
      <c r="H16" s="24" t="s">
        <v>66</v>
      </c>
      <c r="I16" s="34" t="s">
        <v>244</v>
      </c>
      <c r="J16" s="15">
        <v>1</v>
      </c>
      <c r="K16" s="15">
        <v>1</v>
      </c>
      <c r="L16" s="15">
        <v>1</v>
      </c>
      <c r="M16" s="15"/>
      <c r="N16" s="15"/>
      <c r="O16" s="15"/>
      <c r="P16" s="15">
        <v>2</v>
      </c>
      <c r="Q16" s="15"/>
      <c r="R16" s="15" t="s">
        <v>143</v>
      </c>
      <c r="S16" s="15"/>
      <c r="T16" s="15"/>
      <c r="U16" s="15"/>
      <c r="V16" s="15"/>
      <c r="W16" s="15"/>
      <c r="X16" s="15"/>
      <c r="Y16" s="15"/>
      <c r="Z16" s="16"/>
    </row>
    <row r="17" spans="1:27" x14ac:dyDescent="0.25">
      <c r="A17" t="s">
        <v>26</v>
      </c>
      <c r="F17" s="88"/>
      <c r="G17" s="23" t="s">
        <v>61</v>
      </c>
      <c r="H17" s="26" t="s">
        <v>329</v>
      </c>
      <c r="I17" s="35" t="s">
        <v>10</v>
      </c>
      <c r="J17" s="19"/>
      <c r="K17" s="19">
        <v>1</v>
      </c>
      <c r="L17" s="19">
        <v>1</v>
      </c>
      <c r="M17" s="19">
        <v>1</v>
      </c>
      <c r="N17" s="19"/>
      <c r="O17" s="19"/>
      <c r="P17" s="19"/>
      <c r="Q17" s="19"/>
      <c r="R17" s="19" t="s">
        <v>144</v>
      </c>
      <c r="S17" s="19"/>
      <c r="T17" s="19"/>
      <c r="U17" s="19"/>
      <c r="V17" s="19"/>
      <c r="W17" s="19"/>
      <c r="X17" s="19"/>
      <c r="Y17" s="19"/>
      <c r="Z17" s="20"/>
    </row>
    <row r="18" spans="1:27" x14ac:dyDescent="0.25">
      <c r="C18" t="s">
        <v>19</v>
      </c>
      <c r="D18" s="8">
        <f>(J6)/2</f>
        <v>2.5</v>
      </c>
      <c r="F18" s="88"/>
      <c r="G18" s="23"/>
      <c r="H18" s="26"/>
      <c r="I18" s="6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</row>
    <row r="19" spans="1:27" ht="15.75" thickBot="1" x14ac:dyDescent="0.3">
      <c r="C19" t="s">
        <v>20</v>
      </c>
      <c r="D19" s="8">
        <f>SUM(M2:O2)</f>
        <v>1</v>
      </c>
      <c r="F19" s="88"/>
      <c r="G19" s="22" t="s">
        <v>150</v>
      </c>
      <c r="H19" s="25" t="s">
        <v>329</v>
      </c>
      <c r="I19" s="83"/>
      <c r="J19" s="84"/>
      <c r="K19" s="84"/>
      <c r="L19" s="84"/>
      <c r="M19" s="84"/>
      <c r="N19" s="84"/>
      <c r="O19" s="84"/>
      <c r="P19" s="84"/>
      <c r="Q19" s="84">
        <v>1</v>
      </c>
      <c r="R19" s="17"/>
      <c r="S19" s="17"/>
      <c r="T19" s="17"/>
      <c r="U19" s="17"/>
      <c r="V19" s="17"/>
      <c r="W19" s="17"/>
      <c r="X19" s="17"/>
      <c r="Y19" s="17"/>
      <c r="Z19" s="18"/>
    </row>
    <row r="20" spans="1:27" ht="15.75" thickBot="1" x14ac:dyDescent="0.3">
      <c r="C20" t="s">
        <v>102</v>
      </c>
      <c r="D20" s="8"/>
      <c r="F20" s="88"/>
      <c r="G20" s="184"/>
      <c r="H20" s="53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/>
    </row>
    <row r="21" spans="1:27" x14ac:dyDescent="0.25">
      <c r="C21" t="s">
        <v>21</v>
      </c>
      <c r="D21" s="11">
        <f>(J2/5)</f>
        <v>2</v>
      </c>
      <c r="H21" s="67"/>
      <c r="R21" s="19"/>
      <c r="S21" s="19"/>
      <c r="T21" s="19"/>
      <c r="U21" s="19"/>
      <c r="V21" s="19"/>
      <c r="W21" s="19"/>
      <c r="X21" s="19"/>
      <c r="Y21" s="19"/>
      <c r="Z21" s="19"/>
    </row>
    <row r="22" spans="1:27" x14ac:dyDescent="0.25">
      <c r="D22" s="8"/>
    </row>
    <row r="23" spans="1:27" x14ac:dyDescent="0.25">
      <c r="B23" s="121">
        <v>21</v>
      </c>
      <c r="C23" t="s">
        <v>23</v>
      </c>
      <c r="D23" s="8">
        <f>INT(B23/4)</f>
        <v>5</v>
      </c>
      <c r="S23" s="19"/>
      <c r="T23" s="19"/>
      <c r="U23" s="19"/>
      <c r="V23" s="19"/>
      <c r="W23" s="19"/>
      <c r="X23" s="19"/>
      <c r="Y23" s="19"/>
      <c r="Z23" s="19"/>
    </row>
    <row r="24" spans="1:27" ht="15.75" thickBot="1" x14ac:dyDescent="0.3">
      <c r="B24">
        <v>0</v>
      </c>
      <c r="C24" t="s">
        <v>24</v>
      </c>
      <c r="D24" s="8">
        <f>INT(B24/3)</f>
        <v>0</v>
      </c>
    </row>
    <row r="25" spans="1:27" x14ac:dyDescent="0.25">
      <c r="B25">
        <v>0</v>
      </c>
      <c r="C25" t="s">
        <v>25</v>
      </c>
      <c r="D25" s="8">
        <f>B25</f>
        <v>0</v>
      </c>
      <c r="G25" s="3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</row>
    <row r="26" spans="1:27" x14ac:dyDescent="0.25">
      <c r="G26" s="35"/>
      <c r="H26" s="44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</row>
    <row r="27" spans="1:27" ht="15.75" thickBot="1" x14ac:dyDescent="0.3">
      <c r="C27" s="7" t="s">
        <v>7</v>
      </c>
      <c r="D27" s="7">
        <f>SUM(D18:D25)</f>
        <v>10.5</v>
      </c>
      <c r="G27" s="169" t="s">
        <v>328</v>
      </c>
      <c r="H27" s="44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</row>
    <row r="28" spans="1:27" ht="15.75" thickTop="1" x14ac:dyDescent="0.25">
      <c r="G28" s="21" t="s">
        <v>69</v>
      </c>
      <c r="H28" s="24" t="s">
        <v>33</v>
      </c>
      <c r="I28" s="15" t="s">
        <v>569</v>
      </c>
      <c r="J28" s="15"/>
      <c r="K28" s="15"/>
      <c r="L28" s="15">
        <v>1</v>
      </c>
      <c r="M28" s="15"/>
      <c r="N28" s="15"/>
      <c r="O28" s="15"/>
      <c r="P28" s="15">
        <v>3</v>
      </c>
      <c r="Q28" s="15"/>
      <c r="R28" s="15"/>
      <c r="S28" s="68" t="s">
        <v>100</v>
      </c>
      <c r="T28" s="68"/>
      <c r="U28" s="68">
        <v>1</v>
      </c>
      <c r="V28" s="68">
        <v>1</v>
      </c>
      <c r="W28" s="15"/>
      <c r="X28" s="15"/>
      <c r="Y28" s="15"/>
      <c r="Z28" s="16"/>
      <c r="AA28" s="20"/>
    </row>
    <row r="29" spans="1:27" x14ac:dyDescent="0.25">
      <c r="A29" t="s">
        <v>27</v>
      </c>
      <c r="G29" s="338" t="s">
        <v>354</v>
      </c>
      <c r="H29" s="26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85" t="s">
        <v>510</v>
      </c>
      <c r="T29" s="185">
        <v>1</v>
      </c>
      <c r="U29" s="185"/>
      <c r="V29" s="185">
        <v>1</v>
      </c>
      <c r="W29" s="185"/>
      <c r="X29" s="185"/>
      <c r="Y29" s="185"/>
      <c r="Z29" s="183"/>
      <c r="AA29" s="292">
        <v>0.5</v>
      </c>
    </row>
    <row r="30" spans="1:27" x14ac:dyDescent="0.25">
      <c r="B30" t="s">
        <v>32</v>
      </c>
      <c r="C30" t="s">
        <v>28</v>
      </c>
      <c r="D30" s="8">
        <v>2</v>
      </c>
      <c r="G30" s="23"/>
      <c r="H30" s="26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1"/>
      <c r="X30" s="41"/>
      <c r="Y30" s="41"/>
      <c r="Z30" s="61"/>
      <c r="AA30" s="20"/>
    </row>
    <row r="31" spans="1:27" ht="15.75" thickBot="1" x14ac:dyDescent="0.3">
      <c r="C31" t="s">
        <v>29</v>
      </c>
      <c r="D31" s="8">
        <v>4</v>
      </c>
      <c r="G31" s="293" t="s">
        <v>225</v>
      </c>
      <c r="H31" s="294"/>
      <c r="I31" s="295" t="s">
        <v>229</v>
      </c>
      <c r="J31" s="295">
        <v>1</v>
      </c>
      <c r="K31" s="295">
        <v>1</v>
      </c>
      <c r="L31" s="295">
        <v>1</v>
      </c>
      <c r="M31" s="295"/>
      <c r="N31" s="295"/>
      <c r="O31" s="295"/>
      <c r="P31" s="295"/>
      <c r="Q31" s="295"/>
      <c r="R31" s="295"/>
      <c r="S31" s="296" t="s">
        <v>447</v>
      </c>
      <c r="T31" s="295">
        <v>2</v>
      </c>
      <c r="U31" s="295">
        <v>1</v>
      </c>
      <c r="V31" s="295">
        <v>1</v>
      </c>
      <c r="W31" s="295"/>
      <c r="X31" s="295"/>
      <c r="Y31" s="295"/>
      <c r="Z31" s="297"/>
      <c r="AA31" s="20">
        <v>1</v>
      </c>
    </row>
    <row r="32" spans="1:27" ht="15.75" thickBot="1" x14ac:dyDescent="0.3">
      <c r="C32" t="s">
        <v>30</v>
      </c>
      <c r="D32" s="8">
        <v>0</v>
      </c>
      <c r="G32" s="35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</row>
    <row r="33" spans="2:27" x14ac:dyDescent="0.25">
      <c r="C33" t="s">
        <v>31</v>
      </c>
      <c r="D33" s="8">
        <v>0</v>
      </c>
      <c r="G33" s="21" t="s">
        <v>231</v>
      </c>
      <c r="H33" s="24" t="s">
        <v>33</v>
      </c>
      <c r="I33" s="15" t="s">
        <v>44</v>
      </c>
      <c r="J33" s="15"/>
      <c r="K33" s="15"/>
      <c r="L33" s="15"/>
      <c r="M33" s="15"/>
      <c r="N33" s="15"/>
      <c r="O33" s="15"/>
      <c r="P33" s="15">
        <v>1</v>
      </c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20"/>
    </row>
    <row r="34" spans="2:27" ht="15.75" thickBot="1" x14ac:dyDescent="0.3">
      <c r="C34" s="7" t="s">
        <v>34</v>
      </c>
      <c r="D34" s="7">
        <f>SUM(D30:D33)</f>
        <v>6</v>
      </c>
      <c r="G34" s="338" t="s">
        <v>354</v>
      </c>
      <c r="H34" s="26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85" t="s">
        <v>510</v>
      </c>
      <c r="T34" s="185">
        <v>1</v>
      </c>
      <c r="U34" s="185"/>
      <c r="V34" s="185">
        <v>1</v>
      </c>
      <c r="W34" s="185"/>
      <c r="X34" s="185"/>
      <c r="Y34" s="185"/>
      <c r="Z34" s="183"/>
      <c r="AA34" s="292">
        <v>0.5</v>
      </c>
    </row>
    <row r="35" spans="2:27" ht="15.75" thickTop="1" x14ac:dyDescent="0.25">
      <c r="B35" t="s">
        <v>33</v>
      </c>
      <c r="G35" s="23"/>
      <c r="H35" s="26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0"/>
    </row>
    <row r="36" spans="2:27" ht="15.75" thickBot="1" x14ac:dyDescent="0.3">
      <c r="B36" t="s">
        <v>35</v>
      </c>
      <c r="C36" t="s">
        <v>36</v>
      </c>
      <c r="D36" s="8">
        <f>-Q2</f>
        <v>-1</v>
      </c>
      <c r="G36" s="22"/>
      <c r="H36" s="25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8"/>
      <c r="AA36" s="20"/>
    </row>
    <row r="37" spans="2:27" ht="15.75" thickBot="1" x14ac:dyDescent="0.3">
      <c r="C37" t="s">
        <v>117</v>
      </c>
      <c r="D37" s="8">
        <f>(INT((D13-10)/5)*-1)</f>
        <v>-7</v>
      </c>
      <c r="G37" s="35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</row>
    <row r="38" spans="2:27" ht="15.75" thickBot="1" x14ac:dyDescent="0.3">
      <c r="C38" s="52" t="s">
        <v>116</v>
      </c>
      <c r="D38" s="7">
        <f>IF((D34+(D36+D37))&lt;0,0,(D34+(D36+D37)))</f>
        <v>0</v>
      </c>
      <c r="G38" s="21" t="s">
        <v>140</v>
      </c>
      <c r="H38" s="24" t="s">
        <v>33</v>
      </c>
      <c r="I38" s="182" t="s">
        <v>325</v>
      </c>
      <c r="J38" s="15"/>
      <c r="K38" s="15"/>
      <c r="L38" s="15"/>
      <c r="M38" s="15"/>
      <c r="N38" s="15"/>
      <c r="O38" s="15"/>
      <c r="P38" s="15">
        <v>1</v>
      </c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20"/>
    </row>
    <row r="39" spans="2:27" ht="15.75" thickTop="1" x14ac:dyDescent="0.25">
      <c r="G39" s="338" t="s">
        <v>354</v>
      </c>
      <c r="H39" s="244"/>
      <c r="I39" s="6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20"/>
    </row>
    <row r="40" spans="2:27" x14ac:dyDescent="0.25">
      <c r="G40" s="89"/>
      <c r="H40" s="244"/>
      <c r="I40" s="6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0"/>
      <c r="AA40" s="20"/>
    </row>
    <row r="41" spans="2:27" ht="15.75" thickBot="1" x14ac:dyDescent="0.3">
      <c r="C41" s="9" t="s">
        <v>37</v>
      </c>
      <c r="D41" s="9">
        <f>D27-D38</f>
        <v>10.5</v>
      </c>
      <c r="G41" s="89"/>
      <c r="H41" s="244"/>
      <c r="I41" s="6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20"/>
    </row>
    <row r="42" spans="2:27" ht="15.75" thickTop="1" x14ac:dyDescent="0.25">
      <c r="G42" s="191" t="s">
        <v>428</v>
      </c>
      <c r="H42" s="298"/>
      <c r="I42" s="191" t="s">
        <v>99</v>
      </c>
      <c r="J42" s="113">
        <v>2</v>
      </c>
      <c r="K42" s="113">
        <v>1</v>
      </c>
      <c r="L42" s="113">
        <v>1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20"/>
    </row>
    <row r="43" spans="2:27" ht="15.75" thickBot="1" x14ac:dyDescent="0.3">
      <c r="G43" s="22"/>
      <c r="H43" s="179"/>
      <c r="I43" s="3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  <c r="AA43" s="18"/>
    </row>
    <row r="44" spans="2:27" ht="15.75" thickBot="1" x14ac:dyDescent="0.3">
      <c r="G44" s="186"/>
      <c r="H44" s="19"/>
      <c r="I44" s="4" t="s">
        <v>9</v>
      </c>
      <c r="J44" s="5" t="s">
        <v>11</v>
      </c>
      <c r="K44" s="5" t="s">
        <v>12</v>
      </c>
      <c r="L44" s="5" t="s">
        <v>13</v>
      </c>
      <c r="M44" s="5" t="s">
        <v>14</v>
      </c>
      <c r="N44" s="5" t="s">
        <v>15</v>
      </c>
      <c r="O44" s="5" t="s">
        <v>16</v>
      </c>
      <c r="P44" s="5" t="s">
        <v>43</v>
      </c>
      <c r="Q44" s="5" t="s">
        <v>115</v>
      </c>
      <c r="R44" s="211" t="s">
        <v>93</v>
      </c>
      <c r="S44" s="4" t="s">
        <v>9</v>
      </c>
      <c r="T44" s="5" t="s">
        <v>11</v>
      </c>
      <c r="U44" s="5" t="s">
        <v>12</v>
      </c>
      <c r="V44" s="5" t="s">
        <v>13</v>
      </c>
      <c r="W44" s="5" t="s">
        <v>14</v>
      </c>
      <c r="X44" s="5" t="s">
        <v>15</v>
      </c>
      <c r="Y44" s="5" t="s">
        <v>16</v>
      </c>
      <c r="Z44" s="5" t="s">
        <v>43</v>
      </c>
      <c r="AA44" s="5" t="s">
        <v>37</v>
      </c>
    </row>
    <row r="45" spans="2:27" x14ac:dyDescent="0.25">
      <c r="G45" s="246" t="s">
        <v>427</v>
      </c>
      <c r="H45" s="426" t="s">
        <v>33</v>
      </c>
      <c r="I45" s="320" t="s">
        <v>431</v>
      </c>
      <c r="J45" s="320">
        <v>1</v>
      </c>
      <c r="K45" s="320">
        <v>1</v>
      </c>
      <c r="L45" s="320">
        <v>1</v>
      </c>
      <c r="M45" s="320"/>
      <c r="N45" s="320"/>
      <c r="O45" s="320"/>
      <c r="P45" s="320"/>
      <c r="Q45" s="320"/>
      <c r="R45" s="320">
        <v>2</v>
      </c>
      <c r="S45" s="320" t="s">
        <v>430</v>
      </c>
      <c r="T45" s="320"/>
      <c r="U45" s="320">
        <v>1</v>
      </c>
      <c r="V45" s="320"/>
      <c r="W45" s="320"/>
      <c r="X45" s="320"/>
      <c r="Y45" s="320"/>
      <c r="Z45" s="336">
        <v>1</v>
      </c>
    </row>
    <row r="46" spans="2:27" x14ac:dyDescent="0.25">
      <c r="G46" s="337" t="s">
        <v>354</v>
      </c>
      <c r="H46" s="185"/>
      <c r="I46" s="204"/>
      <c r="J46" s="204"/>
      <c r="K46" s="204"/>
      <c r="L46" s="204"/>
      <c r="M46" s="204"/>
      <c r="N46" s="204"/>
      <c r="O46" s="204"/>
      <c r="P46" s="204"/>
      <c r="Q46" s="204"/>
      <c r="R46" s="204">
        <v>1</v>
      </c>
      <c r="S46" s="275" t="s">
        <v>429</v>
      </c>
      <c r="T46" s="204"/>
      <c r="U46" s="204">
        <v>1</v>
      </c>
      <c r="V46" s="204"/>
      <c r="W46" s="204"/>
      <c r="X46" s="204"/>
      <c r="Y46" s="204"/>
      <c r="Z46" s="307"/>
    </row>
    <row r="47" spans="2:27" x14ac:dyDescent="0.25">
      <c r="G47" s="245"/>
      <c r="H47" s="185"/>
      <c r="I47" s="204"/>
      <c r="J47" s="204"/>
      <c r="K47" s="204"/>
      <c r="L47" s="204"/>
      <c r="M47" s="204"/>
      <c r="N47" s="204"/>
      <c r="O47" s="204"/>
      <c r="P47" s="204"/>
      <c r="Q47" s="204"/>
      <c r="R47" s="204">
        <v>1</v>
      </c>
      <c r="S47" s="304" t="s">
        <v>559</v>
      </c>
      <c r="T47" s="304">
        <v>1</v>
      </c>
      <c r="U47" s="304"/>
      <c r="V47" s="204"/>
      <c r="W47" s="204"/>
      <c r="X47" s="204"/>
      <c r="Y47" s="204"/>
      <c r="Z47" s="307"/>
      <c r="AA47">
        <v>0.5</v>
      </c>
    </row>
    <row r="48" spans="2:27" x14ac:dyDescent="0.25">
      <c r="G48" s="23"/>
      <c r="H48" s="185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307"/>
    </row>
    <row r="49" spans="7:26" ht="15.75" thickBot="1" x14ac:dyDescent="0.3">
      <c r="G49" s="22"/>
      <c r="H49" s="59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7"/>
    </row>
    <row r="53" spans="7:26" x14ac:dyDescent="0.25">
      <c r="H53" s="12"/>
    </row>
    <row r="54" spans="7:26" x14ac:dyDescent="0.25">
      <c r="H54" s="12"/>
    </row>
    <row r="55" spans="7:26" x14ac:dyDescent="0.25">
      <c r="H55" s="12"/>
    </row>
    <row r="56" spans="7:26" x14ac:dyDescent="0.25">
      <c r="H56" s="12"/>
    </row>
    <row r="57" spans="7:26" x14ac:dyDescent="0.25">
      <c r="H57" s="12"/>
    </row>
  </sheetData>
  <conditionalFormatting sqref="D41">
    <cfRule type="cellIs" dxfId="83" priority="4" operator="equal">
      <formula>0</formula>
    </cfRule>
    <cfRule type="cellIs" dxfId="82" priority="5" operator="lessThan">
      <formula>0</formula>
    </cfRule>
    <cfRule type="cellIs" dxfId="81" priority="6" operator="greaterThan">
      <formula>0</formula>
    </cfRule>
  </conditionalFormatting>
  <conditionalFormatting sqref="D2">
    <cfRule type="cellIs" dxfId="80" priority="1" operator="lessThan">
      <formula>0</formula>
    </cfRule>
    <cfRule type="cellIs" dxfId="79" priority="2" operator="equal">
      <formula>0</formula>
    </cfRule>
    <cfRule type="cellIs" dxfId="78" priority="3" operator="greaterThan">
      <formula>0</formula>
    </cfRule>
  </conditionalFormatting>
  <pageMargins left="0.7" right="0.7" top="0.75" bottom="0.75" header="0.3" footer="0.3"/>
  <pageSetup orientation="portrait" horizontalDpi="4294967293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6:N37"/>
  <sheetViews>
    <sheetView topLeftCell="A9" zoomScaleNormal="100" workbookViewId="0">
      <selection activeCell="A10" sqref="A10"/>
    </sheetView>
  </sheetViews>
  <sheetFormatPr defaultRowHeight="15" x14ac:dyDescent="0.25"/>
  <cols>
    <col min="3" max="3" width="21.28515625" customWidth="1"/>
    <col min="4" max="4" width="18.140625" customWidth="1"/>
    <col min="5" max="5" width="9" customWidth="1"/>
  </cols>
  <sheetData>
    <row r="6" spans="1:14" x14ac:dyDescent="0.25">
      <c r="D6" s="4" t="s">
        <v>17</v>
      </c>
      <c r="E6" s="466" t="s">
        <v>11</v>
      </c>
      <c r="F6" s="466"/>
    </row>
    <row r="7" spans="1:14" x14ac:dyDescent="0.25">
      <c r="A7" s="3"/>
      <c r="C7" s="4" t="s">
        <v>70</v>
      </c>
      <c r="D7" s="4" t="s">
        <v>9</v>
      </c>
      <c r="E7" s="27" t="s">
        <v>85</v>
      </c>
      <c r="F7" s="28" t="s">
        <v>84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43</v>
      </c>
      <c r="M7" s="5" t="s">
        <v>37</v>
      </c>
    </row>
    <row r="8" spans="1:14" x14ac:dyDescent="0.25">
      <c r="A8" s="8"/>
      <c r="E8" s="30">
        <f t="shared" ref="E8:L8" si="0">SUM(E9:E119)</f>
        <v>0</v>
      </c>
      <c r="F8" s="30">
        <f t="shared" si="0"/>
        <v>5</v>
      </c>
      <c r="G8" s="30">
        <f t="shared" si="0"/>
        <v>3</v>
      </c>
      <c r="H8" s="30">
        <f t="shared" si="0"/>
        <v>5</v>
      </c>
      <c r="I8" s="30">
        <f t="shared" si="0"/>
        <v>1</v>
      </c>
      <c r="J8" s="30">
        <f t="shared" si="0"/>
        <v>0</v>
      </c>
      <c r="K8" s="30">
        <f t="shared" si="0"/>
        <v>0</v>
      </c>
      <c r="L8" s="30">
        <f t="shared" si="0"/>
        <v>13</v>
      </c>
      <c r="M8" s="31">
        <f>SUM(M9:M37)</f>
        <v>6</v>
      </c>
    </row>
    <row r="9" spans="1:14" x14ac:dyDescent="0.25">
      <c r="E9" s="29"/>
      <c r="F9" s="29"/>
      <c r="M9">
        <f>(((E9+F9)/2))+I9+J9+K9</f>
        <v>0</v>
      </c>
    </row>
    <row r="10" spans="1:14" x14ac:dyDescent="0.25">
      <c r="M10">
        <f t="shared" ref="M10:M33" si="1">(((E10+F10)/2))+I10+J10+K10</f>
        <v>0</v>
      </c>
    </row>
    <row r="11" spans="1:14" ht="15.75" thickBot="1" x14ac:dyDescent="0.3">
      <c r="M11">
        <f t="shared" si="1"/>
        <v>0</v>
      </c>
    </row>
    <row r="12" spans="1:14" x14ac:dyDescent="0.25">
      <c r="B12" s="34"/>
      <c r="C12" s="111" t="s">
        <v>145</v>
      </c>
      <c r="D12" s="112">
        <f>SUM(M14:M34)+G1</f>
        <v>6</v>
      </c>
      <c r="E12" s="111" t="s">
        <v>352</v>
      </c>
      <c r="F12" s="111"/>
      <c r="G12" s="111"/>
      <c r="H12" s="111"/>
      <c r="I12" s="111"/>
      <c r="J12" s="111"/>
      <c r="K12" s="111"/>
      <c r="L12" s="111"/>
      <c r="M12" s="111"/>
      <c r="N12" s="16">
        <f>SUM(M14:M34)</f>
        <v>6</v>
      </c>
    </row>
    <row r="13" spans="1:14" x14ac:dyDescent="0.25">
      <c r="B13" s="3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>
        <f t="shared" si="1"/>
        <v>0</v>
      </c>
      <c r="N13" s="20"/>
    </row>
    <row r="14" spans="1:14" x14ac:dyDescent="0.25">
      <c r="A14">
        <v>3</v>
      </c>
      <c r="B14" s="35"/>
      <c r="C14" s="19"/>
      <c r="D14" s="113"/>
      <c r="E14" s="113"/>
      <c r="F14" s="113"/>
      <c r="G14" s="113"/>
      <c r="H14" s="113"/>
      <c r="I14" s="113"/>
      <c r="J14" s="113"/>
      <c r="K14" s="113"/>
      <c r="L14" s="113"/>
      <c r="M14" s="19"/>
      <c r="N14" s="20"/>
    </row>
    <row r="15" spans="1:14" x14ac:dyDescent="0.25">
      <c r="B15" s="35"/>
      <c r="C15" s="19"/>
      <c r="D15" s="113"/>
      <c r="E15" s="113"/>
      <c r="F15" s="113"/>
      <c r="G15" s="113"/>
      <c r="H15" s="113"/>
      <c r="I15" s="113"/>
      <c r="J15" s="113"/>
      <c r="K15" s="113"/>
      <c r="L15" s="113"/>
      <c r="M15" s="19"/>
      <c r="N15" s="20"/>
    </row>
    <row r="16" spans="1:14" x14ac:dyDescent="0.25">
      <c r="B16" s="35"/>
      <c r="C16" s="19"/>
      <c r="D16" s="113"/>
      <c r="E16" s="113"/>
      <c r="F16" s="113"/>
      <c r="G16" s="113"/>
      <c r="H16" s="113"/>
      <c r="I16" s="113"/>
      <c r="J16" s="113"/>
      <c r="K16" s="113"/>
      <c r="L16" s="113"/>
      <c r="M16" s="19"/>
      <c r="N16" s="20"/>
    </row>
    <row r="17" spans="1:14" x14ac:dyDescent="0.25">
      <c r="B17" s="35"/>
      <c r="C17" s="19"/>
      <c r="D17" s="113"/>
      <c r="E17" s="113"/>
      <c r="F17" s="113"/>
      <c r="G17" s="113"/>
      <c r="H17" s="113"/>
      <c r="I17" s="113"/>
      <c r="J17" s="113"/>
      <c r="K17" s="113"/>
      <c r="L17" s="113"/>
      <c r="M17" s="19"/>
      <c r="N17" s="20"/>
    </row>
    <row r="18" spans="1:14" x14ac:dyDescent="0.25">
      <c r="B18" s="35"/>
      <c r="C18" s="19"/>
      <c r="D18" s="113"/>
      <c r="E18" s="113"/>
      <c r="F18" s="113"/>
      <c r="G18" s="113"/>
      <c r="H18" s="113"/>
      <c r="I18" s="113"/>
      <c r="J18" s="113"/>
      <c r="K18" s="113"/>
      <c r="L18" s="113"/>
      <c r="M18" s="19"/>
      <c r="N18" s="20"/>
    </row>
    <row r="19" spans="1:14" x14ac:dyDescent="0.25">
      <c r="B19" s="35"/>
      <c r="C19" s="19"/>
      <c r="D19" s="113"/>
      <c r="E19" s="113"/>
      <c r="F19" s="113"/>
      <c r="G19" s="113"/>
      <c r="H19" s="113"/>
      <c r="I19" s="113"/>
      <c r="J19" s="113"/>
      <c r="K19" s="113"/>
      <c r="L19" s="113"/>
      <c r="M19" s="19"/>
      <c r="N19" s="20"/>
    </row>
    <row r="20" spans="1:14" x14ac:dyDescent="0.25">
      <c r="B20" s="3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>
        <f t="shared" si="1"/>
        <v>0</v>
      </c>
      <c r="N20" s="20"/>
    </row>
    <row r="21" spans="1:14" x14ac:dyDescent="0.25">
      <c r="A21">
        <v>2</v>
      </c>
      <c r="B21" s="35" t="s">
        <v>8</v>
      </c>
      <c r="C21" s="19" t="s">
        <v>94</v>
      </c>
      <c r="D21" s="74" t="s">
        <v>135</v>
      </c>
      <c r="E21" s="74">
        <v>0</v>
      </c>
      <c r="F21" s="74">
        <v>2</v>
      </c>
      <c r="G21" s="74"/>
      <c r="H21" s="74"/>
      <c r="I21" s="74">
        <v>1</v>
      </c>
      <c r="J21" s="19"/>
      <c r="K21" s="19"/>
      <c r="L21" s="19"/>
      <c r="M21" s="19">
        <f t="shared" si="1"/>
        <v>2</v>
      </c>
      <c r="N21" s="20"/>
    </row>
    <row r="22" spans="1:14" x14ac:dyDescent="0.25">
      <c r="B22" s="3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>
        <f t="shared" si="1"/>
        <v>0</v>
      </c>
      <c r="N22" s="20"/>
    </row>
    <row r="23" spans="1:14" x14ac:dyDescent="0.25">
      <c r="B23" s="3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>
        <f t="shared" si="1"/>
        <v>0</v>
      </c>
      <c r="N23" s="20"/>
    </row>
    <row r="24" spans="1:14" ht="15.75" thickBot="1" x14ac:dyDescent="0.3">
      <c r="A24">
        <f>SUM(M24:M34)</f>
        <v>4</v>
      </c>
      <c r="B24" s="35" t="s">
        <v>171</v>
      </c>
      <c r="C24" s="19" t="s">
        <v>432</v>
      </c>
      <c r="D24" s="144" t="s">
        <v>506</v>
      </c>
      <c r="E24" s="144"/>
      <c r="F24" s="144"/>
      <c r="G24" s="144"/>
      <c r="H24" s="114"/>
      <c r="I24" s="114"/>
      <c r="J24" s="114"/>
      <c r="K24" s="114"/>
      <c r="L24" s="8">
        <f>'The Gates'!N2</f>
        <v>11</v>
      </c>
      <c r="M24" s="8">
        <f>'The Gates'!D2</f>
        <v>2.5</v>
      </c>
      <c r="N24" s="20"/>
    </row>
    <row r="25" spans="1:14" ht="15.75" thickTop="1" x14ac:dyDescent="0.25">
      <c r="B25" s="35" t="s">
        <v>171</v>
      </c>
      <c r="C25" s="19" t="s">
        <v>94</v>
      </c>
      <c r="D25" s="19" t="s">
        <v>505</v>
      </c>
      <c r="E25" s="19"/>
      <c r="F25" s="19"/>
      <c r="G25" s="19">
        <v>3</v>
      </c>
      <c r="H25" s="19">
        <v>2</v>
      </c>
      <c r="I25" s="19"/>
      <c r="J25" s="19"/>
      <c r="K25" s="19"/>
      <c r="L25" s="19">
        <v>2</v>
      </c>
      <c r="M25" s="19">
        <f t="shared" si="1"/>
        <v>0</v>
      </c>
      <c r="N25" s="20"/>
    </row>
    <row r="26" spans="1:14" x14ac:dyDescent="0.25">
      <c r="B26" s="35" t="s">
        <v>171</v>
      </c>
      <c r="C26" s="33"/>
      <c r="D26" s="19"/>
      <c r="E26" s="19"/>
      <c r="F26" s="19"/>
      <c r="G26" s="19"/>
      <c r="H26" s="19"/>
      <c r="I26" s="19"/>
      <c r="J26" s="19"/>
      <c r="K26" s="19"/>
      <c r="L26" s="19"/>
      <c r="M26" s="19">
        <f t="shared" si="1"/>
        <v>0</v>
      </c>
      <c r="N26" s="20"/>
    </row>
    <row r="27" spans="1:14" x14ac:dyDescent="0.25">
      <c r="B27" s="35" t="s">
        <v>171</v>
      </c>
      <c r="C27" s="33"/>
      <c r="D27" s="19"/>
      <c r="E27" s="19"/>
      <c r="F27" s="19"/>
      <c r="G27" s="19"/>
      <c r="H27" s="19"/>
      <c r="I27" s="19"/>
      <c r="J27" s="19"/>
      <c r="K27" s="19"/>
      <c r="L27" s="19"/>
      <c r="M27" s="19">
        <f t="shared" si="1"/>
        <v>0</v>
      </c>
      <c r="N27" s="20"/>
    </row>
    <row r="28" spans="1:14" x14ac:dyDescent="0.25">
      <c r="B28" s="35" t="s">
        <v>171</v>
      </c>
      <c r="C28" s="33"/>
      <c r="D28" s="19"/>
      <c r="E28" s="19"/>
      <c r="F28" s="19"/>
      <c r="G28" s="19"/>
      <c r="H28" s="19"/>
      <c r="I28" s="19"/>
      <c r="J28" s="19"/>
      <c r="K28" s="19"/>
      <c r="L28" s="19"/>
      <c r="M28" s="19">
        <f t="shared" si="1"/>
        <v>0</v>
      </c>
      <c r="N28" s="20"/>
    </row>
    <row r="29" spans="1:14" x14ac:dyDescent="0.25">
      <c r="B29" s="35"/>
      <c r="C29" t="s">
        <v>69</v>
      </c>
      <c r="D29" t="s">
        <v>188</v>
      </c>
      <c r="F29">
        <v>1</v>
      </c>
      <c r="H29">
        <v>1</v>
      </c>
      <c r="I29" s="19"/>
      <c r="J29" s="19"/>
      <c r="K29" s="19"/>
      <c r="L29" s="19"/>
      <c r="M29" s="19">
        <f t="shared" si="1"/>
        <v>0.5</v>
      </c>
      <c r="N29" s="20"/>
    </row>
    <row r="30" spans="1:14" x14ac:dyDescent="0.25">
      <c r="B30" s="35"/>
      <c r="C30" t="s">
        <v>105</v>
      </c>
      <c r="D30" t="s">
        <v>78</v>
      </c>
      <c r="F30">
        <v>1</v>
      </c>
      <c r="H30">
        <v>1</v>
      </c>
      <c r="I30" s="19"/>
      <c r="J30" s="19"/>
      <c r="K30" s="19"/>
      <c r="L30" s="19"/>
      <c r="M30" s="19">
        <f t="shared" si="1"/>
        <v>0.5</v>
      </c>
      <c r="N30" s="20"/>
    </row>
    <row r="31" spans="1:14" x14ac:dyDescent="0.25">
      <c r="B31" s="35"/>
      <c r="C31" t="s">
        <v>231</v>
      </c>
      <c r="D31" t="s">
        <v>78</v>
      </c>
      <c r="F31">
        <v>1</v>
      </c>
      <c r="H31">
        <v>1</v>
      </c>
      <c r="I31" s="19"/>
      <c r="J31" s="19"/>
      <c r="K31" s="19"/>
      <c r="L31" s="19"/>
      <c r="M31" s="19">
        <f t="shared" si="1"/>
        <v>0.5</v>
      </c>
      <c r="N31" s="20"/>
    </row>
    <row r="32" spans="1:14" x14ac:dyDescent="0.25">
      <c r="B32" s="35"/>
      <c r="C32" s="33"/>
      <c r="D32" s="33"/>
      <c r="E32" s="19"/>
      <c r="F32" s="19"/>
      <c r="G32" s="19"/>
      <c r="H32" s="19"/>
      <c r="I32" s="19"/>
      <c r="J32" s="19"/>
      <c r="K32" s="19"/>
      <c r="L32" s="19"/>
      <c r="M32" s="19">
        <f t="shared" si="1"/>
        <v>0</v>
      </c>
      <c r="N32" s="20"/>
    </row>
    <row r="33" spans="2:14" x14ac:dyDescent="0.25">
      <c r="B33" s="35"/>
      <c r="C33" s="33"/>
      <c r="D33" s="33"/>
      <c r="E33" s="19"/>
      <c r="F33" s="19"/>
      <c r="G33" s="19"/>
      <c r="H33" s="19"/>
      <c r="I33" s="19"/>
      <c r="J33" s="19"/>
      <c r="K33" s="19"/>
      <c r="L33" s="19"/>
      <c r="M33" s="19">
        <f t="shared" si="1"/>
        <v>0</v>
      </c>
      <c r="N33" s="20"/>
    </row>
    <row r="34" spans="2:14" ht="15.75" thickBot="1" x14ac:dyDescent="0.3">
      <c r="B34" s="36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">
        <f>(((E34+F34)/2))+I34+J34+K34</f>
        <v>0</v>
      </c>
      <c r="N34" s="18"/>
    </row>
    <row r="35" spans="2:14" x14ac:dyDescent="0.25">
      <c r="M35">
        <f>(((E35+F35)/2))+I35+J35+K35</f>
        <v>0</v>
      </c>
    </row>
    <row r="36" spans="2:14" x14ac:dyDescent="0.25">
      <c r="M36">
        <f>(((E36+F36)/2))+I36+J36+K36</f>
        <v>0</v>
      </c>
    </row>
    <row r="37" spans="2:14" x14ac:dyDescent="0.25">
      <c r="M37">
        <f>(((E37+F37)/2))+I37+J37+K37</f>
        <v>0</v>
      </c>
    </row>
  </sheetData>
  <mergeCells count="1">
    <mergeCell ref="E6:F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2:Z42"/>
  <sheetViews>
    <sheetView workbookViewId="0">
      <selection activeCell="AB34" sqref="AB34"/>
    </sheetView>
  </sheetViews>
  <sheetFormatPr defaultRowHeight="15" x14ac:dyDescent="0.25"/>
  <cols>
    <col min="1" max="1" width="5.28515625" customWidth="1"/>
    <col min="2" max="2" width="3.7109375" customWidth="1"/>
    <col min="3" max="3" width="18.7109375" customWidth="1"/>
    <col min="7" max="7" width="17.85546875" customWidth="1"/>
    <col min="15" max="15" width="3.5703125" customWidth="1"/>
    <col min="16" max="16" width="14.5703125" customWidth="1"/>
    <col min="17" max="17" width="15.28515625" customWidth="1"/>
  </cols>
  <sheetData>
    <row r="2" spans="1:26" x14ac:dyDescent="0.25">
      <c r="C2" t="s">
        <v>38</v>
      </c>
      <c r="D2">
        <f>D41</f>
        <v>2.5</v>
      </c>
      <c r="G2" s="10" t="s">
        <v>46</v>
      </c>
      <c r="H2" s="8">
        <f t="shared" ref="H2:N2" si="0">H6+S6</f>
        <v>10</v>
      </c>
      <c r="I2" s="8">
        <f t="shared" si="0"/>
        <v>12</v>
      </c>
      <c r="J2" s="8">
        <f t="shared" si="0"/>
        <v>12</v>
      </c>
      <c r="K2" s="8">
        <f t="shared" si="0"/>
        <v>1</v>
      </c>
      <c r="L2" s="8">
        <f t="shared" si="0"/>
        <v>1</v>
      </c>
      <c r="M2" s="8">
        <f t="shared" si="0"/>
        <v>0</v>
      </c>
      <c r="N2" s="8">
        <f t="shared" si="0"/>
        <v>11</v>
      </c>
    </row>
    <row r="3" spans="1:26" ht="15.75" thickBot="1" x14ac:dyDescent="0.3"/>
    <row r="4" spans="1:26" ht="15.75" thickBot="1" x14ac:dyDescent="0.3">
      <c r="F4" s="34"/>
      <c r="G4" s="206" t="s">
        <v>22</v>
      </c>
      <c r="H4" s="206"/>
      <c r="I4" s="15"/>
      <c r="J4" s="15"/>
      <c r="K4" s="15"/>
      <c r="L4" s="15"/>
      <c r="M4" s="15"/>
      <c r="N4" s="15"/>
      <c r="O4" s="15"/>
      <c r="P4" s="207" t="s">
        <v>17</v>
      </c>
      <c r="Q4" s="15"/>
      <c r="R4" s="15"/>
      <c r="S4" s="15"/>
      <c r="T4" s="15"/>
      <c r="U4" s="15"/>
      <c r="V4" s="15"/>
      <c r="W4" s="15"/>
      <c r="X4" s="15"/>
      <c r="Y4" s="15"/>
      <c r="Z4" s="16"/>
    </row>
    <row r="5" spans="1:26" x14ac:dyDescent="0.25">
      <c r="C5" t="s">
        <v>4</v>
      </c>
      <c r="D5" t="s">
        <v>5</v>
      </c>
      <c r="F5" s="141" t="s">
        <v>93</v>
      </c>
      <c r="G5" s="208" t="s">
        <v>9</v>
      </c>
      <c r="H5" s="209" t="s">
        <v>11</v>
      </c>
      <c r="I5" s="209" t="s">
        <v>12</v>
      </c>
      <c r="J5" s="209" t="s">
        <v>13</v>
      </c>
      <c r="K5" s="209" t="s">
        <v>14</v>
      </c>
      <c r="L5" s="209" t="s">
        <v>15</v>
      </c>
      <c r="M5" s="209" t="s">
        <v>16</v>
      </c>
      <c r="N5" s="209" t="s">
        <v>43</v>
      </c>
      <c r="O5" s="19"/>
      <c r="P5" s="209" t="s">
        <v>70</v>
      </c>
      <c r="Q5" s="210" t="s">
        <v>9</v>
      </c>
      <c r="R5" s="210" t="s">
        <v>96</v>
      </c>
      <c r="S5" s="211" t="s">
        <v>95</v>
      </c>
      <c r="T5" s="209" t="s">
        <v>12</v>
      </c>
      <c r="U5" s="209" t="s">
        <v>13</v>
      </c>
      <c r="V5" s="209" t="s">
        <v>14</v>
      </c>
      <c r="W5" s="209" t="s">
        <v>15</v>
      </c>
      <c r="X5" s="209" t="s">
        <v>16</v>
      </c>
      <c r="Y5" s="209" t="s">
        <v>43</v>
      </c>
      <c r="Z5" s="212" t="s">
        <v>37</v>
      </c>
    </row>
    <row r="6" spans="1:26" ht="15.75" thickBot="1" x14ac:dyDescent="0.3">
      <c r="F6" s="142">
        <f>SUM(F7:F37)</f>
        <v>17</v>
      </c>
      <c r="G6" s="273" t="s">
        <v>350</v>
      </c>
      <c r="H6" s="213">
        <f>SUM(H7:H109)</f>
        <v>1</v>
      </c>
      <c r="I6" s="213">
        <f t="shared" ref="I6:N6" si="1">SUM(I7:I109)</f>
        <v>5</v>
      </c>
      <c r="J6" s="213">
        <f t="shared" si="1"/>
        <v>5</v>
      </c>
      <c r="K6" s="213">
        <f t="shared" si="1"/>
        <v>0</v>
      </c>
      <c r="L6" s="213">
        <f t="shared" si="1"/>
        <v>0</v>
      </c>
      <c r="M6" s="213">
        <f t="shared" si="1"/>
        <v>0</v>
      </c>
      <c r="N6" s="213">
        <f t="shared" si="1"/>
        <v>10</v>
      </c>
      <c r="O6" s="19"/>
      <c r="P6" s="19"/>
      <c r="Q6" s="19"/>
      <c r="R6" s="19"/>
      <c r="S6" s="213">
        <f t="shared" ref="S6:Y6" si="2">SUM(S7:S25)</f>
        <v>9</v>
      </c>
      <c r="T6" s="213">
        <f t="shared" si="2"/>
        <v>7</v>
      </c>
      <c r="U6" s="213">
        <f t="shared" si="2"/>
        <v>7</v>
      </c>
      <c r="V6" s="213">
        <f t="shared" si="2"/>
        <v>1</v>
      </c>
      <c r="W6" s="213">
        <f t="shared" si="2"/>
        <v>1</v>
      </c>
      <c r="X6" s="213">
        <f t="shared" si="2"/>
        <v>0</v>
      </c>
      <c r="Y6" s="213">
        <f t="shared" si="2"/>
        <v>1</v>
      </c>
      <c r="Z6" s="214">
        <f>SUM(Z7:Z33)</f>
        <v>8</v>
      </c>
    </row>
    <row r="7" spans="1:26" x14ac:dyDescent="0.25">
      <c r="C7" t="s">
        <v>454</v>
      </c>
      <c r="D7">
        <v>13</v>
      </c>
      <c r="F7" s="21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>
        <f t="shared" ref="Z7:Z24" si="3">((R7+S7)/2)+SUM(V7:X7)</f>
        <v>0</v>
      </c>
    </row>
    <row r="8" spans="1:26" x14ac:dyDescent="0.25">
      <c r="C8" t="s">
        <v>455</v>
      </c>
      <c r="D8">
        <v>10</v>
      </c>
      <c r="F8" s="215">
        <v>7</v>
      </c>
      <c r="G8" s="204" t="s">
        <v>294</v>
      </c>
      <c r="H8" s="204">
        <v>1</v>
      </c>
      <c r="I8" s="204">
        <v>1</v>
      </c>
      <c r="J8" s="204">
        <v>3</v>
      </c>
      <c r="K8" s="204"/>
      <c r="L8" s="204"/>
      <c r="M8" s="204"/>
      <c r="N8" s="204">
        <v>6</v>
      </c>
      <c r="O8" s="204"/>
      <c r="P8" s="204" t="s">
        <v>421</v>
      </c>
      <c r="Q8" s="204" t="s">
        <v>420</v>
      </c>
      <c r="R8" s="204"/>
      <c r="S8" s="204"/>
      <c r="T8" s="204">
        <v>1</v>
      </c>
      <c r="U8" s="204">
        <v>1</v>
      </c>
      <c r="V8" s="204">
        <v>1</v>
      </c>
      <c r="W8" s="204"/>
      <c r="X8" s="204"/>
      <c r="Y8" s="204"/>
      <c r="Z8" s="20">
        <f t="shared" si="3"/>
        <v>1</v>
      </c>
    </row>
    <row r="9" spans="1:26" x14ac:dyDescent="0.25">
      <c r="C9" t="s">
        <v>456</v>
      </c>
      <c r="D9">
        <v>16</v>
      </c>
      <c r="F9" s="215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">
        <f t="shared" si="3"/>
        <v>0</v>
      </c>
    </row>
    <row r="10" spans="1:26" x14ac:dyDescent="0.25">
      <c r="C10" t="s">
        <v>6</v>
      </c>
      <c r="F10" s="215"/>
      <c r="G10" s="204"/>
      <c r="H10" s="204"/>
      <c r="I10" s="204"/>
      <c r="J10" s="204"/>
      <c r="K10" s="204"/>
      <c r="L10" s="204"/>
      <c r="M10" s="204"/>
      <c r="N10" s="204"/>
      <c r="O10" s="204"/>
      <c r="P10" s="339" t="s">
        <v>109</v>
      </c>
      <c r="Q10" s="340"/>
      <c r="R10" s="340"/>
      <c r="S10" s="340">
        <v>2</v>
      </c>
      <c r="T10" s="340">
        <v>2</v>
      </c>
      <c r="U10" s="340">
        <v>2</v>
      </c>
      <c r="V10" s="340"/>
      <c r="W10" s="340"/>
      <c r="X10" s="340"/>
      <c r="Y10" s="340"/>
      <c r="Z10" s="20">
        <f t="shared" si="3"/>
        <v>1</v>
      </c>
    </row>
    <row r="11" spans="1:26" x14ac:dyDescent="0.25">
      <c r="C11" t="s">
        <v>6</v>
      </c>
      <c r="F11" s="215">
        <v>2</v>
      </c>
      <c r="G11" s="275" t="s">
        <v>108</v>
      </c>
      <c r="H11" s="204"/>
      <c r="I11" s="204">
        <v>1</v>
      </c>
      <c r="J11" s="204"/>
      <c r="K11" s="204"/>
      <c r="L11" s="204"/>
      <c r="M11" s="204"/>
      <c r="N11" s="204"/>
      <c r="O11" s="204"/>
      <c r="P11" s="340" t="s">
        <v>327</v>
      </c>
      <c r="Q11" s="340" t="s">
        <v>83</v>
      </c>
      <c r="R11" s="340"/>
      <c r="S11" s="340">
        <v>1</v>
      </c>
      <c r="T11" s="340"/>
      <c r="U11" s="340"/>
      <c r="V11" s="340"/>
      <c r="W11" s="340"/>
      <c r="X11" s="340"/>
      <c r="Y11" s="340"/>
      <c r="Z11" s="20">
        <f t="shared" si="3"/>
        <v>0.5</v>
      </c>
    </row>
    <row r="12" spans="1:26" x14ac:dyDescent="0.25">
      <c r="C12" t="s">
        <v>457</v>
      </c>
      <c r="F12" s="215">
        <v>1</v>
      </c>
      <c r="G12" s="275" t="s">
        <v>453</v>
      </c>
      <c r="H12" s="204"/>
      <c r="I12" s="275">
        <v>1</v>
      </c>
      <c r="J12" s="204"/>
      <c r="K12" s="204"/>
      <c r="L12" s="204"/>
      <c r="M12" s="204"/>
      <c r="N12" s="204"/>
      <c r="O12" s="204"/>
      <c r="P12" s="340"/>
      <c r="Q12" s="340" t="s">
        <v>471</v>
      </c>
      <c r="R12" s="340">
        <v>1</v>
      </c>
      <c r="S12" s="340"/>
      <c r="T12" s="340"/>
      <c r="U12" s="340"/>
      <c r="V12" s="340"/>
      <c r="W12" s="340"/>
      <c r="X12" s="340"/>
      <c r="Y12" s="340"/>
      <c r="Z12" s="20">
        <f t="shared" si="3"/>
        <v>0.5</v>
      </c>
    </row>
    <row r="13" spans="1:26" ht="15.75" thickBot="1" x14ac:dyDescent="0.3">
      <c r="C13" s="6" t="s">
        <v>7</v>
      </c>
      <c r="D13" s="8">
        <f>SUM(D7:D12)</f>
        <v>39</v>
      </c>
      <c r="F13" s="215"/>
      <c r="G13" s="204"/>
      <c r="H13" s="204"/>
      <c r="I13" s="204"/>
      <c r="J13" s="204"/>
      <c r="K13" s="204"/>
      <c r="L13" s="204"/>
      <c r="M13" s="204"/>
      <c r="N13" s="204"/>
      <c r="O13" s="204"/>
      <c r="P13" s="340"/>
      <c r="Q13" s="340" t="s">
        <v>472</v>
      </c>
      <c r="R13" s="340">
        <v>2</v>
      </c>
      <c r="S13" s="340"/>
      <c r="T13" s="340"/>
      <c r="U13" s="340"/>
      <c r="V13" s="340"/>
      <c r="W13" s="340"/>
      <c r="X13" s="340"/>
      <c r="Y13" s="340"/>
      <c r="Z13" s="20">
        <f t="shared" si="3"/>
        <v>1</v>
      </c>
    </row>
    <row r="14" spans="1:26" ht="15.75" thickTop="1" x14ac:dyDescent="0.25">
      <c r="F14" s="215">
        <v>1</v>
      </c>
      <c r="G14" s="204"/>
      <c r="H14" s="204"/>
      <c r="I14" s="204"/>
      <c r="J14" s="204"/>
      <c r="K14" s="204"/>
      <c r="L14" s="204"/>
      <c r="M14" s="204"/>
      <c r="N14" s="204"/>
      <c r="O14" s="204"/>
      <c r="P14" s="340"/>
      <c r="Q14" s="340" t="s">
        <v>91</v>
      </c>
      <c r="R14" s="340"/>
      <c r="S14" s="340">
        <v>1</v>
      </c>
      <c r="T14" s="340"/>
      <c r="U14" s="340"/>
      <c r="V14" s="340"/>
      <c r="W14" s="340"/>
      <c r="X14" s="340"/>
      <c r="Y14" s="340"/>
      <c r="Z14" s="20">
        <f t="shared" si="3"/>
        <v>0.5</v>
      </c>
    </row>
    <row r="15" spans="1:26" x14ac:dyDescent="0.25">
      <c r="A15" s="1"/>
      <c r="C15" s="1"/>
      <c r="D15" s="1"/>
      <c r="F15" s="215">
        <v>1</v>
      </c>
      <c r="G15" s="204"/>
      <c r="H15" s="204"/>
      <c r="I15" s="204"/>
      <c r="J15" s="204"/>
      <c r="K15" s="204"/>
      <c r="L15" s="204"/>
      <c r="M15" s="204"/>
      <c r="N15" s="204"/>
      <c r="O15" s="204"/>
      <c r="P15" s="340"/>
      <c r="Q15" s="340" t="s">
        <v>285</v>
      </c>
      <c r="R15" s="340"/>
      <c r="S15" s="340">
        <v>1</v>
      </c>
      <c r="T15" s="340"/>
      <c r="U15" s="340"/>
      <c r="V15" s="340"/>
      <c r="W15" s="340"/>
      <c r="X15" s="340"/>
      <c r="Y15" s="340"/>
      <c r="Z15" s="20">
        <f t="shared" si="3"/>
        <v>0.5</v>
      </c>
    </row>
    <row r="16" spans="1:26" x14ac:dyDescent="0.25">
      <c r="F16" s="215">
        <v>1</v>
      </c>
      <c r="G16" s="204"/>
      <c r="H16" s="204"/>
      <c r="I16" s="204"/>
      <c r="J16" s="204"/>
      <c r="K16" s="204"/>
      <c r="L16" s="204"/>
      <c r="M16" s="204"/>
      <c r="N16" s="204"/>
      <c r="O16" s="204"/>
      <c r="P16" s="340"/>
      <c r="Q16" s="340" t="s">
        <v>188</v>
      </c>
      <c r="R16" s="340"/>
      <c r="S16" s="340">
        <v>1</v>
      </c>
      <c r="T16" s="340"/>
      <c r="U16" s="340">
        <v>1</v>
      </c>
      <c r="V16" s="340"/>
      <c r="W16" s="340"/>
      <c r="X16" s="340"/>
      <c r="Y16" s="340"/>
      <c r="Z16" s="20">
        <f t="shared" si="3"/>
        <v>0.5</v>
      </c>
    </row>
    <row r="17" spans="1:26" x14ac:dyDescent="0.25">
      <c r="A17" t="s">
        <v>26</v>
      </c>
      <c r="F17" s="215">
        <v>1</v>
      </c>
      <c r="G17" s="204"/>
      <c r="H17" s="204"/>
      <c r="I17" s="204"/>
      <c r="J17" s="204"/>
      <c r="K17" s="204"/>
      <c r="L17" s="204"/>
      <c r="M17" s="204"/>
      <c r="N17" s="204"/>
      <c r="O17" s="204"/>
      <c r="P17" s="446" t="s">
        <v>564</v>
      </c>
      <c r="Q17" s="446" t="s">
        <v>190</v>
      </c>
      <c r="R17" s="439"/>
      <c r="S17" s="446">
        <v>1</v>
      </c>
      <c r="T17" s="446">
        <v>1</v>
      </c>
      <c r="U17" s="446">
        <v>1</v>
      </c>
      <c r="V17" s="446"/>
      <c r="W17" s="446"/>
      <c r="X17" s="439"/>
      <c r="Y17" s="446">
        <v>1</v>
      </c>
      <c r="Z17" s="20">
        <f t="shared" si="3"/>
        <v>0.5</v>
      </c>
    </row>
    <row r="18" spans="1:26" x14ac:dyDescent="0.25">
      <c r="C18" t="s">
        <v>19</v>
      </c>
      <c r="D18" s="8">
        <f>H6/2</f>
        <v>0.5</v>
      </c>
      <c r="F18" s="215"/>
      <c r="G18" s="204"/>
      <c r="H18" s="204"/>
      <c r="I18" s="204"/>
      <c r="J18" s="204"/>
      <c r="K18" s="204"/>
      <c r="L18" s="204"/>
      <c r="M18" s="204"/>
      <c r="N18" s="204"/>
      <c r="X18" s="204"/>
      <c r="Y18" s="204"/>
      <c r="Z18" s="20">
        <f t="shared" si="3"/>
        <v>0</v>
      </c>
    </row>
    <row r="19" spans="1:26" x14ac:dyDescent="0.25">
      <c r="C19" t="s">
        <v>20</v>
      </c>
      <c r="D19" s="8">
        <f>K6</f>
        <v>0</v>
      </c>
      <c r="F19" s="215"/>
      <c r="G19" s="204"/>
      <c r="H19" s="204"/>
      <c r="I19" s="204"/>
      <c r="J19" s="204"/>
      <c r="K19" s="204"/>
      <c r="L19" s="204"/>
      <c r="M19" s="204"/>
      <c r="N19" s="204"/>
      <c r="X19" s="204"/>
      <c r="Y19" s="204"/>
      <c r="Z19" s="20">
        <f t="shared" si="3"/>
        <v>0</v>
      </c>
    </row>
    <row r="20" spans="1:26" x14ac:dyDescent="0.25">
      <c r="D20" s="8"/>
      <c r="F20" s="215">
        <v>1</v>
      </c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">
        <f t="shared" si="3"/>
        <v>0</v>
      </c>
    </row>
    <row r="21" spans="1:26" x14ac:dyDescent="0.25">
      <c r="C21" t="s">
        <v>21</v>
      </c>
      <c r="D21" s="11">
        <f>(S6+H6)/5</f>
        <v>2</v>
      </c>
      <c r="F21" s="215">
        <v>1</v>
      </c>
      <c r="G21" s="204"/>
      <c r="H21" s="204"/>
      <c r="I21" s="204"/>
      <c r="J21" s="204"/>
      <c r="K21" s="204"/>
      <c r="L21" s="204"/>
      <c r="M21" s="204"/>
      <c r="N21" s="204"/>
      <c r="O21" s="204"/>
      <c r="P21" s="204" t="s">
        <v>433</v>
      </c>
      <c r="Q21" s="204" t="s">
        <v>536</v>
      </c>
      <c r="R21" s="204"/>
      <c r="S21" s="204"/>
      <c r="T21" s="204">
        <v>1</v>
      </c>
      <c r="U21" s="204">
        <v>1</v>
      </c>
      <c r="V21" s="204"/>
      <c r="W21" s="204">
        <v>1</v>
      </c>
      <c r="X21" s="204"/>
      <c r="Y21" s="204"/>
      <c r="Z21" s="20">
        <f t="shared" si="3"/>
        <v>1</v>
      </c>
    </row>
    <row r="22" spans="1:26" x14ac:dyDescent="0.25">
      <c r="D22" s="8"/>
      <c r="F22" s="215">
        <v>1</v>
      </c>
      <c r="G22" s="204"/>
      <c r="H22" s="204"/>
      <c r="I22" s="204"/>
      <c r="J22" s="204"/>
      <c r="K22" s="204"/>
      <c r="L22" s="204"/>
      <c r="M22" s="204"/>
      <c r="N22" s="204"/>
      <c r="O22" s="204"/>
      <c r="Q22" s="275" t="s">
        <v>538</v>
      </c>
      <c r="R22" s="204"/>
      <c r="S22" s="204"/>
      <c r="T22">
        <v>1</v>
      </c>
      <c r="U22">
        <v>1</v>
      </c>
      <c r="W22" s="204"/>
      <c r="X22" s="204"/>
      <c r="Y22" s="204"/>
      <c r="Z22" s="20">
        <f t="shared" si="3"/>
        <v>0</v>
      </c>
    </row>
    <row r="23" spans="1:26" x14ac:dyDescent="0.25">
      <c r="C23" t="s">
        <v>23</v>
      </c>
      <c r="D23" s="8"/>
      <c r="F23" s="215"/>
      <c r="G23" s="19"/>
      <c r="H23" s="19"/>
      <c r="I23" s="19"/>
      <c r="J23" s="19"/>
      <c r="K23" s="19"/>
      <c r="L23" s="19"/>
      <c r="M23" s="19"/>
      <c r="N23" s="19"/>
      <c r="O23" s="204"/>
      <c r="P23" s="204" t="s">
        <v>126</v>
      </c>
      <c r="Q23" s="204" t="s">
        <v>537</v>
      </c>
      <c r="R23" s="204"/>
      <c r="S23" s="204">
        <v>1</v>
      </c>
      <c r="T23" s="204">
        <v>1</v>
      </c>
      <c r="U23" s="204"/>
      <c r="V23" s="204"/>
      <c r="W23" s="204"/>
      <c r="X23" s="19"/>
      <c r="Y23" s="19"/>
      <c r="Z23" s="20">
        <f t="shared" si="3"/>
        <v>0.5</v>
      </c>
    </row>
    <row r="24" spans="1:26" x14ac:dyDescent="0.25">
      <c r="C24" t="s">
        <v>24</v>
      </c>
      <c r="D24" s="8">
        <f>INT(B24/3)</f>
        <v>0</v>
      </c>
      <c r="F24" s="215"/>
      <c r="G24" s="19"/>
      <c r="H24" s="19"/>
      <c r="I24" s="19"/>
      <c r="J24" s="19"/>
      <c r="K24" s="19"/>
      <c r="L24" s="19"/>
      <c r="M24" s="19"/>
      <c r="N24" s="19"/>
      <c r="O24" s="204"/>
      <c r="P24" s="204" t="s">
        <v>509</v>
      </c>
      <c r="Q24" s="204" t="s">
        <v>334</v>
      </c>
      <c r="R24" s="204"/>
      <c r="S24" s="204">
        <v>1</v>
      </c>
      <c r="T24" s="204"/>
      <c r="U24" s="204"/>
      <c r="V24" s="204"/>
      <c r="W24" s="204"/>
      <c r="X24" s="19"/>
      <c r="Y24" s="19"/>
      <c r="Z24" s="20">
        <f t="shared" si="3"/>
        <v>0.5</v>
      </c>
    </row>
    <row r="25" spans="1:26" x14ac:dyDescent="0.25">
      <c r="C25" t="s">
        <v>25</v>
      </c>
      <c r="D25" s="8">
        <f>B25</f>
        <v>0</v>
      </c>
      <c r="F25" s="215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</row>
    <row r="26" spans="1:26" ht="15.75" thickBot="1" x14ac:dyDescent="0.3">
      <c r="F26" s="2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8"/>
    </row>
    <row r="27" spans="1:26" ht="15.75" thickBot="1" x14ac:dyDescent="0.3">
      <c r="C27" s="7" t="s">
        <v>7</v>
      </c>
      <c r="D27" s="7">
        <f>SUM(D18:D25)</f>
        <v>2.5</v>
      </c>
      <c r="F27" s="55"/>
    </row>
    <row r="28" spans="1:26" ht="15.75" thickTop="1" x14ac:dyDescent="0.25">
      <c r="F28" s="55"/>
      <c r="G28" s="273" t="s">
        <v>373</v>
      </c>
    </row>
    <row r="29" spans="1:26" x14ac:dyDescent="0.25">
      <c r="A29" t="s">
        <v>27</v>
      </c>
      <c r="F29" s="55"/>
    </row>
    <row r="30" spans="1:26" x14ac:dyDescent="0.25">
      <c r="C30" t="s">
        <v>28</v>
      </c>
      <c r="D30" s="8"/>
      <c r="F30" s="55"/>
      <c r="G30" t="s">
        <v>561</v>
      </c>
      <c r="N30">
        <v>2</v>
      </c>
    </row>
    <row r="31" spans="1:26" x14ac:dyDescent="0.25">
      <c r="C31" t="s">
        <v>29</v>
      </c>
      <c r="D31" s="8">
        <v>2</v>
      </c>
      <c r="F31" s="55"/>
      <c r="G31" t="s">
        <v>547</v>
      </c>
      <c r="I31">
        <v>1</v>
      </c>
      <c r="J31">
        <v>1</v>
      </c>
    </row>
    <row r="32" spans="1:26" x14ac:dyDescent="0.25">
      <c r="C32" t="s">
        <v>30</v>
      </c>
      <c r="D32" s="8">
        <v>1</v>
      </c>
      <c r="F32" s="55"/>
    </row>
    <row r="33" spans="3:14" x14ac:dyDescent="0.25">
      <c r="C33" t="s">
        <v>31</v>
      </c>
      <c r="D33" s="8">
        <v>1</v>
      </c>
      <c r="F33" s="55"/>
    </row>
    <row r="34" spans="3:14" ht="15.75" thickBot="1" x14ac:dyDescent="0.3">
      <c r="C34" s="7" t="s">
        <v>34</v>
      </c>
      <c r="D34" s="7">
        <f>SUM(D30:D33)</f>
        <v>4</v>
      </c>
      <c r="F34" s="55"/>
    </row>
    <row r="35" spans="3:14" ht="15.75" thickTop="1" x14ac:dyDescent="0.25">
      <c r="F35" s="55"/>
      <c r="G35" s="273" t="s">
        <v>388</v>
      </c>
    </row>
    <row r="36" spans="3:14" x14ac:dyDescent="0.25">
      <c r="C36" t="s">
        <v>36</v>
      </c>
      <c r="D36">
        <v>0</v>
      </c>
      <c r="F36" s="55"/>
    </row>
    <row r="37" spans="3:14" x14ac:dyDescent="0.25">
      <c r="C37" t="s">
        <v>18</v>
      </c>
      <c r="D37" s="8">
        <f>INT((D13-10)/5)</f>
        <v>5</v>
      </c>
      <c r="F37" s="55"/>
      <c r="G37" t="s">
        <v>561</v>
      </c>
      <c r="N37">
        <v>2</v>
      </c>
    </row>
    <row r="38" spans="3:14" ht="15.75" thickBot="1" x14ac:dyDescent="0.3">
      <c r="C38" s="7" t="s">
        <v>7</v>
      </c>
      <c r="D38" s="7">
        <f>D34-(D36+D37)</f>
        <v>-1</v>
      </c>
      <c r="G38" t="s">
        <v>547</v>
      </c>
      <c r="I38">
        <v>1</v>
      </c>
      <c r="J38">
        <v>1</v>
      </c>
    </row>
    <row r="39" spans="3:14" ht="15.75" thickTop="1" x14ac:dyDescent="0.25">
      <c r="C39" t="s">
        <v>54</v>
      </c>
      <c r="D39">
        <f>IF(D38&lt;0,0,D38)</f>
        <v>0</v>
      </c>
    </row>
    <row r="41" spans="3:14" ht="15.75" thickBot="1" x14ac:dyDescent="0.3">
      <c r="C41" s="9" t="s">
        <v>37</v>
      </c>
      <c r="D41" s="9">
        <f>D27-D39</f>
        <v>2.5</v>
      </c>
    </row>
    <row r="42" spans="3:14" ht="15.75" thickTop="1" x14ac:dyDescent="0.25"/>
  </sheetData>
  <conditionalFormatting sqref="D41">
    <cfRule type="cellIs" dxfId="77" priority="4" operator="equal">
      <formula>0</formula>
    </cfRule>
    <cfRule type="cellIs" dxfId="76" priority="5" operator="lessThan">
      <formula>0</formula>
    </cfRule>
    <cfRule type="cellIs" dxfId="75" priority="6" operator="greaterThan">
      <formula>0</formula>
    </cfRule>
  </conditionalFormatting>
  <conditionalFormatting sqref="D2">
    <cfRule type="cellIs" dxfId="74" priority="1" operator="lessThan">
      <formula>0</formula>
    </cfRule>
    <cfRule type="cellIs" dxfId="73" priority="2" operator="equal">
      <formula>0</formula>
    </cfRule>
    <cfRule type="cellIs" dxfId="72" priority="3" operator="greater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BDBD"/>
    <pageSetUpPr fitToPage="1"/>
  </sheetPr>
  <dimension ref="A2:AC143"/>
  <sheetViews>
    <sheetView topLeftCell="C83" zoomScale="86" zoomScaleNormal="86" workbookViewId="0">
      <selection activeCell="T93" sqref="T93"/>
    </sheetView>
  </sheetViews>
  <sheetFormatPr defaultRowHeight="15" x14ac:dyDescent="0.25"/>
  <cols>
    <col min="2" max="2" width="13.5703125" customWidth="1"/>
    <col min="3" max="3" width="22.85546875" customWidth="1"/>
    <col min="7" max="7" width="25.42578125" customWidth="1"/>
    <col min="8" max="8" width="7.140625" style="219" customWidth="1"/>
    <col min="9" max="9" width="24.28515625" customWidth="1"/>
    <col min="10" max="16" width="9.140625" style="219"/>
    <col min="17" max="17" width="3.140625" customWidth="1"/>
    <col min="18" max="18" width="17.28515625" customWidth="1"/>
    <col min="19" max="19" width="5.7109375" style="219" customWidth="1"/>
    <col min="20" max="20" width="27.85546875" customWidth="1"/>
    <col min="21" max="29" width="9.140625" style="219"/>
  </cols>
  <sheetData>
    <row r="2" spans="1:29" ht="21" x14ac:dyDescent="0.35">
      <c r="A2" s="80" t="s">
        <v>94</v>
      </c>
      <c r="C2" t="s">
        <v>38</v>
      </c>
      <c r="D2">
        <f>D42</f>
        <v>14</v>
      </c>
      <c r="I2" s="10" t="s">
        <v>46</v>
      </c>
      <c r="J2" s="42">
        <f>J6+U6</f>
        <v>65</v>
      </c>
      <c r="K2" s="42">
        <f>K6+W6</f>
        <v>65</v>
      </c>
      <c r="L2" s="42">
        <f>L6+X6</f>
        <v>66</v>
      </c>
      <c r="P2" s="219">
        <f>P6+AB6</f>
        <v>25</v>
      </c>
    </row>
    <row r="3" spans="1:29" x14ac:dyDescent="0.25">
      <c r="C3" t="s">
        <v>175</v>
      </c>
      <c r="N3" s="133"/>
    </row>
    <row r="4" spans="1:29" x14ac:dyDescent="0.25">
      <c r="I4" s="2" t="s">
        <v>22</v>
      </c>
      <c r="J4" s="218"/>
      <c r="T4" s="2" t="s">
        <v>17</v>
      </c>
      <c r="U4" s="467" t="s">
        <v>11</v>
      </c>
      <c r="V4" s="467"/>
    </row>
    <row r="5" spans="1:29" ht="24.75" customHeight="1" thickBot="1" x14ac:dyDescent="0.3">
      <c r="B5" t="s">
        <v>0</v>
      </c>
      <c r="C5" t="s">
        <v>4</v>
      </c>
      <c r="D5" t="s">
        <v>5</v>
      </c>
      <c r="G5" s="2" t="s">
        <v>41</v>
      </c>
      <c r="H5" s="218" t="s">
        <v>93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R5" s="2" t="s">
        <v>70</v>
      </c>
      <c r="S5" s="218" t="s">
        <v>93</v>
      </c>
      <c r="T5" s="2" t="s">
        <v>9</v>
      </c>
      <c r="U5" s="218" t="s">
        <v>89</v>
      </c>
      <c r="V5" s="218" t="s">
        <v>90</v>
      </c>
      <c r="W5" s="218" t="s">
        <v>12</v>
      </c>
      <c r="X5" s="218" t="s">
        <v>13</v>
      </c>
      <c r="Y5" s="218" t="s">
        <v>14</v>
      </c>
      <c r="Z5" s="218" t="s">
        <v>15</v>
      </c>
      <c r="AA5" s="218" t="s">
        <v>16</v>
      </c>
      <c r="AB5" s="218" t="s">
        <v>43</v>
      </c>
      <c r="AC5" s="218" t="s">
        <v>37</v>
      </c>
    </row>
    <row r="6" spans="1:29" ht="15.75" thickBot="1" x14ac:dyDescent="0.3">
      <c r="G6" s="73" t="s">
        <v>46</v>
      </c>
      <c r="H6" s="118">
        <f>SUM(I7:I230)</f>
        <v>96</v>
      </c>
      <c r="I6" s="66"/>
      <c r="J6" s="119">
        <f t="shared" ref="J6:P6" si="0">SUM(J7:J202)</f>
        <v>2</v>
      </c>
      <c r="K6" s="119">
        <f t="shared" si="0"/>
        <v>27</v>
      </c>
      <c r="L6" s="119">
        <f t="shared" si="0"/>
        <v>30</v>
      </c>
      <c r="M6" s="119">
        <f t="shared" si="0"/>
        <v>0</v>
      </c>
      <c r="N6" s="119">
        <f t="shared" si="0"/>
        <v>0</v>
      </c>
      <c r="O6" s="119">
        <f t="shared" si="0"/>
        <v>0</v>
      </c>
      <c r="P6" s="119">
        <f t="shared" si="0"/>
        <v>17</v>
      </c>
      <c r="Q6" s="66"/>
      <c r="R6" s="66"/>
      <c r="S6" s="120"/>
      <c r="T6" s="66"/>
      <c r="U6" s="119">
        <f t="shared" ref="U6:AC6" si="1">SUM(U7:U202)</f>
        <v>63</v>
      </c>
      <c r="V6" s="119">
        <f t="shared" si="1"/>
        <v>10</v>
      </c>
      <c r="W6" s="119">
        <f t="shared" si="1"/>
        <v>38</v>
      </c>
      <c r="X6" s="119">
        <f t="shared" si="1"/>
        <v>36</v>
      </c>
      <c r="Y6" s="119">
        <f t="shared" si="1"/>
        <v>7</v>
      </c>
      <c r="Z6" s="119">
        <f t="shared" si="1"/>
        <v>2</v>
      </c>
      <c r="AA6" s="119">
        <f t="shared" si="1"/>
        <v>1</v>
      </c>
      <c r="AB6" s="119">
        <f t="shared" si="1"/>
        <v>8</v>
      </c>
      <c r="AC6" s="119">
        <f t="shared" si="1"/>
        <v>45</v>
      </c>
    </row>
    <row r="7" spans="1:29" x14ac:dyDescent="0.25">
      <c r="A7">
        <f>$D$2/4</f>
        <v>3.5</v>
      </c>
      <c r="B7" t="s">
        <v>1</v>
      </c>
      <c r="C7" t="s">
        <v>191</v>
      </c>
      <c r="D7">
        <v>16</v>
      </c>
      <c r="G7" s="34" t="s">
        <v>236</v>
      </c>
      <c r="H7" s="43"/>
      <c r="I7" s="15" t="s">
        <v>527</v>
      </c>
      <c r="J7" s="43"/>
      <c r="K7" s="43"/>
      <c r="L7" s="43"/>
      <c r="M7" s="43"/>
      <c r="N7" s="43"/>
      <c r="O7" s="43"/>
      <c r="P7" s="43"/>
      <c r="Q7" s="15"/>
      <c r="R7" s="15"/>
      <c r="S7" s="43">
        <f>U7+Y7+Z7+AA7+AB7</f>
        <v>0</v>
      </c>
      <c r="T7" s="15"/>
      <c r="U7" s="43"/>
      <c r="V7" s="43"/>
      <c r="W7" s="43"/>
      <c r="X7" s="43"/>
      <c r="Y7" s="43"/>
      <c r="Z7" s="43"/>
      <c r="AA7" s="43"/>
      <c r="AB7" s="43"/>
      <c r="AC7" s="46">
        <f t="shared" ref="AC7:AC12" si="2">(U8/2)+(V8/2)+Y8+Z8+AA8</f>
        <v>0</v>
      </c>
    </row>
    <row r="8" spans="1:29" x14ac:dyDescent="0.25">
      <c r="A8">
        <f>$D$2/4</f>
        <v>3.5</v>
      </c>
      <c r="B8" t="s">
        <v>39</v>
      </c>
      <c r="C8" t="s">
        <v>193</v>
      </c>
      <c r="D8">
        <v>12</v>
      </c>
      <c r="G8" s="35" t="s">
        <v>526</v>
      </c>
      <c r="H8" s="44"/>
      <c r="I8" s="19" t="s">
        <v>330</v>
      </c>
      <c r="J8" s="44"/>
      <c r="K8" s="44"/>
      <c r="L8" s="44"/>
      <c r="M8" s="44"/>
      <c r="N8" s="44"/>
      <c r="O8" s="44"/>
      <c r="P8" s="44"/>
      <c r="Q8" s="19"/>
      <c r="R8" s="19"/>
      <c r="S8" s="44"/>
      <c r="T8" s="19"/>
      <c r="U8" s="44"/>
      <c r="V8" s="44"/>
      <c r="W8" s="44"/>
      <c r="X8" s="44"/>
      <c r="Y8" s="44"/>
      <c r="Z8" s="44"/>
      <c r="AA8" s="44"/>
      <c r="AB8" s="44"/>
      <c r="AC8" s="47">
        <f t="shared" si="2"/>
        <v>0</v>
      </c>
    </row>
    <row r="9" spans="1:29" x14ac:dyDescent="0.25">
      <c r="A9">
        <f>$D$2/4</f>
        <v>3.5</v>
      </c>
      <c r="B9" t="s">
        <v>40</v>
      </c>
      <c r="C9" t="s">
        <v>192</v>
      </c>
      <c r="D9">
        <v>13</v>
      </c>
      <c r="G9" s="153"/>
      <c r="H9" s="276"/>
      <c r="I9" s="247"/>
      <c r="J9" s="276"/>
      <c r="K9" s="276"/>
      <c r="L9" s="44"/>
      <c r="M9" s="44"/>
      <c r="N9" s="44"/>
      <c r="O9" s="44"/>
      <c r="P9" s="44"/>
      <c r="Q9" s="19"/>
      <c r="R9" s="19"/>
      <c r="S9" s="44">
        <f>U9+Y9+Z9+AA9+AB9</f>
        <v>0</v>
      </c>
      <c r="T9" s="19"/>
      <c r="U9" s="44"/>
      <c r="V9" s="44"/>
      <c r="W9" s="44"/>
      <c r="X9" s="44"/>
      <c r="Y9" s="44"/>
      <c r="Z9" s="44"/>
      <c r="AA9" s="44"/>
      <c r="AB9" s="44"/>
      <c r="AC9" s="47">
        <f t="shared" si="2"/>
        <v>0</v>
      </c>
    </row>
    <row r="10" spans="1:29" x14ac:dyDescent="0.25">
      <c r="B10" t="s">
        <v>2</v>
      </c>
      <c r="C10" t="s">
        <v>6</v>
      </c>
      <c r="D10" t="s">
        <v>226</v>
      </c>
      <c r="G10" s="260" t="s">
        <v>104</v>
      </c>
      <c r="H10" s="261"/>
      <c r="I10" s="262" t="s">
        <v>492</v>
      </c>
      <c r="J10" s="261"/>
      <c r="K10" s="261">
        <v>2</v>
      </c>
      <c r="L10" s="261">
        <v>2</v>
      </c>
      <c r="M10" s="261"/>
      <c r="N10" s="261"/>
      <c r="O10" s="261"/>
      <c r="P10" s="261">
        <v>3</v>
      </c>
      <c r="Q10" s="19"/>
      <c r="R10" s="19"/>
      <c r="S10" s="44">
        <f>U10+Y10+Z10+AA10+AB10</f>
        <v>0</v>
      </c>
      <c r="T10" s="19"/>
      <c r="U10" s="44"/>
      <c r="V10" s="44"/>
      <c r="W10" s="44"/>
      <c r="X10" s="44"/>
      <c r="Y10" s="44"/>
      <c r="Z10" s="44"/>
      <c r="AA10" s="44"/>
      <c r="AB10" s="44"/>
      <c r="AC10" s="47">
        <f t="shared" si="2"/>
        <v>0</v>
      </c>
    </row>
    <row r="11" spans="1:29" x14ac:dyDescent="0.25">
      <c r="A11">
        <f>$D$2/4</f>
        <v>3.5</v>
      </c>
      <c r="B11" t="s">
        <v>114</v>
      </c>
      <c r="C11" t="s">
        <v>194</v>
      </c>
      <c r="D11" t="s">
        <v>226</v>
      </c>
      <c r="G11" s="260" t="s">
        <v>491</v>
      </c>
      <c r="H11" s="261"/>
      <c r="I11" s="262" t="s">
        <v>493</v>
      </c>
      <c r="J11" s="261"/>
      <c r="K11" s="261">
        <v>2</v>
      </c>
      <c r="L11" s="261">
        <v>2</v>
      </c>
      <c r="M11" s="261"/>
      <c r="N11" s="261"/>
      <c r="O11" s="261"/>
      <c r="P11" s="261">
        <v>4</v>
      </c>
      <c r="Q11" s="19"/>
      <c r="R11" s="19"/>
      <c r="S11" s="44">
        <f>U11+Y11+Z11+AA11+AB11</f>
        <v>0</v>
      </c>
      <c r="T11" s="19"/>
      <c r="U11" s="44"/>
      <c r="V11" s="44"/>
      <c r="W11" s="44"/>
      <c r="X11" s="44"/>
      <c r="Y11" s="44"/>
      <c r="Z11" s="44"/>
      <c r="AA11" s="44"/>
      <c r="AB11" s="44"/>
      <c r="AC11" s="47">
        <f t="shared" si="2"/>
        <v>0</v>
      </c>
    </row>
    <row r="12" spans="1:29" x14ac:dyDescent="0.25">
      <c r="B12" t="s">
        <v>195</v>
      </c>
      <c r="G12" s="35"/>
      <c r="H12" s="44"/>
      <c r="I12" s="19"/>
      <c r="J12" s="44"/>
      <c r="K12" s="44"/>
      <c r="L12" s="44"/>
      <c r="M12" s="44"/>
      <c r="N12" s="44"/>
      <c r="O12" s="44"/>
      <c r="P12" s="44"/>
      <c r="Q12" s="19"/>
      <c r="R12" s="19"/>
      <c r="S12" s="44">
        <f>U12+Y12+Z12+AA12+AB12</f>
        <v>0</v>
      </c>
      <c r="T12" s="19"/>
      <c r="U12" s="44"/>
      <c r="V12" s="44"/>
      <c r="W12" s="44"/>
      <c r="X12" s="44"/>
      <c r="Y12" s="44"/>
      <c r="Z12" s="44"/>
      <c r="AA12" s="44"/>
      <c r="AB12" s="44"/>
      <c r="AC12" s="47">
        <f t="shared" si="2"/>
        <v>0</v>
      </c>
    </row>
    <row r="13" spans="1:29" ht="15.75" thickBot="1" x14ac:dyDescent="0.3">
      <c r="C13" s="6" t="s">
        <v>7</v>
      </c>
      <c r="D13" s="8">
        <f>SUM(D7:D12)</f>
        <v>41</v>
      </c>
      <c r="G13" s="36"/>
      <c r="H13" s="53"/>
      <c r="I13" s="17"/>
      <c r="J13" s="53"/>
      <c r="K13" s="53"/>
      <c r="L13" s="53"/>
      <c r="M13" s="53"/>
      <c r="N13" s="53"/>
      <c r="O13" s="53"/>
      <c r="P13" s="53"/>
      <c r="Q13" s="17"/>
      <c r="R13" s="17"/>
      <c r="S13" s="53">
        <f>SUM(S7:S12)+H13</f>
        <v>0</v>
      </c>
      <c r="T13" s="17"/>
      <c r="U13" s="53"/>
      <c r="V13" s="53"/>
      <c r="W13" s="53"/>
      <c r="X13" s="53"/>
      <c r="Y13" s="53"/>
      <c r="Z13" s="53"/>
      <c r="AA13" s="53"/>
      <c r="AB13" s="53"/>
      <c r="AC13" s="54"/>
    </row>
    <row r="14" spans="1:29" ht="16.5" thickTop="1" thickBot="1" x14ac:dyDescent="0.3">
      <c r="G14" s="2" t="s">
        <v>41</v>
      </c>
      <c r="H14" s="278" t="s">
        <v>93</v>
      </c>
      <c r="I14" s="2" t="s">
        <v>9</v>
      </c>
      <c r="J14" s="3" t="s">
        <v>11</v>
      </c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  <c r="P14" s="3" t="s">
        <v>43</v>
      </c>
      <c r="R14" s="2" t="s">
        <v>70</v>
      </c>
      <c r="S14" s="278" t="s">
        <v>93</v>
      </c>
      <c r="T14" s="2" t="s">
        <v>9</v>
      </c>
      <c r="U14" s="278" t="s">
        <v>89</v>
      </c>
      <c r="V14" s="278" t="s">
        <v>90</v>
      </c>
      <c r="W14" s="278" t="s">
        <v>12</v>
      </c>
      <c r="X14" s="278" t="s">
        <v>13</v>
      </c>
      <c r="Y14" s="278" t="s">
        <v>14</v>
      </c>
      <c r="Z14" s="278" t="s">
        <v>15</v>
      </c>
      <c r="AA14" s="278" t="s">
        <v>16</v>
      </c>
      <c r="AB14" s="278" t="s">
        <v>43</v>
      </c>
      <c r="AC14" s="278" t="s">
        <v>37</v>
      </c>
    </row>
    <row r="15" spans="1:29" x14ac:dyDescent="0.25">
      <c r="A15" s="1"/>
      <c r="B15" s="1"/>
      <c r="C15" s="1"/>
      <c r="D15" s="1"/>
      <c r="E15" s="1"/>
      <c r="G15" s="34" t="s">
        <v>48</v>
      </c>
      <c r="H15" s="43">
        <v>2</v>
      </c>
      <c r="I15" s="15" t="s">
        <v>110</v>
      </c>
      <c r="J15" s="43"/>
      <c r="K15" s="43">
        <v>1</v>
      </c>
      <c r="L15" s="43">
        <v>2</v>
      </c>
      <c r="M15" s="43"/>
      <c r="N15" s="43"/>
      <c r="O15" s="43"/>
      <c r="P15" s="43"/>
      <c r="Q15" s="15"/>
      <c r="R15" s="221" t="s">
        <v>71</v>
      </c>
      <c r="S15">
        <f>MAX(U15:AB15)</f>
        <v>4</v>
      </c>
      <c r="T15" s="221" t="s">
        <v>346</v>
      </c>
      <c r="U15" s="222"/>
      <c r="V15" s="222"/>
      <c r="W15" s="222">
        <v>4</v>
      </c>
      <c r="X15" s="222">
        <v>4</v>
      </c>
      <c r="Y15" s="222">
        <v>1</v>
      </c>
      <c r="Z15" s="222">
        <v>1</v>
      </c>
      <c r="AA15" s="222">
        <v>1</v>
      </c>
      <c r="AB15" s="222"/>
      <c r="AC15" s="46">
        <f t="shared" ref="AC15:AC22" si="3">(U15/2)+(V15/2)+Y15+Z15+AA15</f>
        <v>3</v>
      </c>
    </row>
    <row r="16" spans="1:29" x14ac:dyDescent="0.25">
      <c r="G16" s="35"/>
      <c r="H16" s="44">
        <v>0</v>
      </c>
      <c r="I16" s="261" t="s">
        <v>86</v>
      </c>
      <c r="J16" s="261"/>
      <c r="K16" s="261">
        <v>1</v>
      </c>
      <c r="L16" s="261">
        <v>1</v>
      </c>
      <c r="M16" s="44"/>
      <c r="N16" s="44"/>
      <c r="O16" s="44"/>
      <c r="P16" s="44"/>
      <c r="Q16" s="19"/>
      <c r="S16">
        <f>MAX(U16:AB16)</f>
        <v>0</v>
      </c>
      <c r="AC16" s="47">
        <f t="shared" si="3"/>
        <v>0</v>
      </c>
    </row>
    <row r="17" spans="1:29" x14ac:dyDescent="0.25">
      <c r="A17" t="s">
        <v>26</v>
      </c>
      <c r="G17" s="35"/>
      <c r="H17" s="44">
        <f>J17+M17+N17+O17+P17</f>
        <v>0</v>
      </c>
      <c r="I17" s="261" t="s">
        <v>189</v>
      </c>
      <c r="J17" s="261"/>
      <c r="K17" s="261">
        <v>2</v>
      </c>
      <c r="L17" s="261">
        <v>2</v>
      </c>
      <c r="M17"/>
      <c r="N17"/>
      <c r="O17"/>
      <c r="P17"/>
      <c r="Q17" s="19"/>
      <c r="R17" s="124" t="s">
        <v>522</v>
      </c>
      <c r="S17">
        <f>MAX(U17:AB17)</f>
        <v>3</v>
      </c>
      <c r="T17" s="124" t="s">
        <v>347</v>
      </c>
      <c r="U17" s="125"/>
      <c r="V17" s="125"/>
      <c r="W17" s="125">
        <v>3</v>
      </c>
      <c r="X17" s="125">
        <v>3</v>
      </c>
      <c r="Y17" s="125">
        <v>1</v>
      </c>
      <c r="Z17" s="125">
        <v>1</v>
      </c>
      <c r="AA17" s="125"/>
      <c r="AB17" s="125"/>
      <c r="AC17" s="47">
        <f t="shared" si="3"/>
        <v>2</v>
      </c>
    </row>
    <row r="18" spans="1:29" x14ac:dyDescent="0.25">
      <c r="D18" s="8"/>
      <c r="G18" s="35"/>
      <c r="H18" s="44">
        <v>3</v>
      </c>
      <c r="I18" s="19" t="s">
        <v>380</v>
      </c>
      <c r="J18" s="44">
        <v>1</v>
      </c>
      <c r="K18" s="44">
        <v>3</v>
      </c>
      <c r="L18" s="44">
        <v>3</v>
      </c>
      <c r="M18" s="44"/>
      <c r="N18" s="44"/>
      <c r="O18" s="44"/>
      <c r="P18" s="44"/>
      <c r="Q18" s="19"/>
      <c r="R18" s="124"/>
      <c r="S18">
        <f>MAX(U18:AB18)</f>
        <v>1</v>
      </c>
      <c r="T18" s="268" t="s">
        <v>440</v>
      </c>
      <c r="U18" s="125"/>
      <c r="V18" s="125"/>
      <c r="W18" s="125">
        <v>1</v>
      </c>
      <c r="X18" s="125">
        <v>1</v>
      </c>
      <c r="Y18" s="125"/>
      <c r="Z18" s="125"/>
      <c r="AA18" s="125"/>
      <c r="AB18" s="125"/>
      <c r="AC18" s="47">
        <f t="shared" si="3"/>
        <v>0</v>
      </c>
    </row>
    <row r="19" spans="1:29" x14ac:dyDescent="0.25">
      <c r="C19" t="s">
        <v>20</v>
      </c>
      <c r="D19" s="8">
        <f>M6</f>
        <v>0</v>
      </c>
      <c r="G19" s="35"/>
      <c r="H19" s="44">
        <v>1</v>
      </c>
      <c r="I19" s="33" t="s">
        <v>336</v>
      </c>
      <c r="J19" s="44"/>
      <c r="K19" s="44">
        <v>1</v>
      </c>
      <c r="L19" s="44">
        <v>1</v>
      </c>
      <c r="M19" s="44"/>
      <c r="N19" s="44"/>
      <c r="O19" s="44"/>
      <c r="P19" s="44"/>
      <c r="Q19" s="19"/>
      <c r="AC19" s="47">
        <f t="shared" si="3"/>
        <v>0</v>
      </c>
    </row>
    <row r="20" spans="1:29" x14ac:dyDescent="0.25">
      <c r="C20" t="s">
        <v>382</v>
      </c>
      <c r="D20" s="8">
        <f>J6/2</f>
        <v>1</v>
      </c>
      <c r="G20" s="35"/>
      <c r="H20" s="44">
        <v>0</v>
      </c>
      <c r="I20" s="19"/>
      <c r="J20" s="44"/>
      <c r="K20" s="44"/>
      <c r="L20" s="44"/>
      <c r="M20" s="44"/>
      <c r="N20" s="44"/>
      <c r="O20" s="44"/>
      <c r="P20"/>
      <c r="AC20" s="47">
        <f t="shared" si="3"/>
        <v>0</v>
      </c>
    </row>
    <row r="21" spans="1:29" x14ac:dyDescent="0.25">
      <c r="C21" t="s">
        <v>21</v>
      </c>
      <c r="D21" s="8">
        <f>(U6+J6)/5</f>
        <v>13</v>
      </c>
      <c r="G21" s="35"/>
      <c r="H21" s="44">
        <v>3</v>
      </c>
      <c r="I21" s="62" t="s">
        <v>45</v>
      </c>
      <c r="J21" s="44"/>
      <c r="K21" s="63">
        <v>1</v>
      </c>
      <c r="L21" s="63">
        <v>2</v>
      </c>
      <c r="M21" s="63"/>
      <c r="N21" s="63"/>
      <c r="O21" s="63"/>
      <c r="P21" s="63">
        <v>4</v>
      </c>
      <c r="Q21" s="19"/>
      <c r="S21"/>
      <c r="U21"/>
      <c r="V21"/>
      <c r="AC21" s="47">
        <f>(U21/2)+(V21/2)+M21+N21+O21</f>
        <v>0</v>
      </c>
    </row>
    <row r="22" spans="1:29" x14ac:dyDescent="0.25">
      <c r="D22" s="8"/>
      <c r="G22" s="35"/>
      <c r="H22" s="44">
        <v>0</v>
      </c>
      <c r="I22" s="19"/>
      <c r="J22" s="44"/>
      <c r="K22" s="44"/>
      <c r="L22" s="44"/>
      <c r="M22" s="44"/>
      <c r="N22" s="44"/>
      <c r="O22" s="44"/>
      <c r="P22" s="44"/>
      <c r="Q22" s="19"/>
      <c r="R22" s="19"/>
      <c r="S22" s="44">
        <f>U22+Y22+Z22+AA22+AB22</f>
        <v>0</v>
      </c>
      <c r="T22" s="19"/>
      <c r="U22" s="44"/>
      <c r="V22" s="44"/>
      <c r="W22" s="44"/>
      <c r="X22" s="44"/>
      <c r="Y22" s="44"/>
      <c r="Z22" s="44"/>
      <c r="AA22" s="44"/>
      <c r="AB22" s="44"/>
      <c r="AC22" s="47">
        <f t="shared" si="3"/>
        <v>0</v>
      </c>
    </row>
    <row r="23" spans="1:29" ht="15.75" thickBot="1" x14ac:dyDescent="0.3">
      <c r="B23">
        <v>3</v>
      </c>
      <c r="C23" t="s">
        <v>23</v>
      </c>
      <c r="D23" s="8">
        <v>0</v>
      </c>
      <c r="G23" s="22" t="s">
        <v>167</v>
      </c>
      <c r="H23" s="58">
        <f>SUM(H15:H21)+SUM(S15:S22)</f>
        <v>17</v>
      </c>
      <c r="I23" s="59">
        <f>H23</f>
        <v>17</v>
      </c>
      <c r="J23" s="58"/>
      <c r="K23" s="58"/>
      <c r="L23" s="58"/>
      <c r="M23" s="58"/>
      <c r="N23" s="58"/>
      <c r="O23" s="58"/>
      <c r="P23" s="58"/>
      <c r="Q23" s="59"/>
      <c r="R23" s="59"/>
      <c r="S23" s="58"/>
      <c r="T23" s="59"/>
      <c r="U23" s="58"/>
      <c r="V23" s="58"/>
      <c r="W23" s="58"/>
      <c r="X23" s="58"/>
      <c r="Y23" s="58"/>
      <c r="Z23" s="58"/>
      <c r="AA23" s="58"/>
      <c r="AB23" s="58"/>
      <c r="AC23" s="25"/>
    </row>
    <row r="24" spans="1:29" ht="15.75" thickBot="1" x14ac:dyDescent="0.3">
      <c r="B24">
        <v>0</v>
      </c>
      <c r="C24" t="s">
        <v>24</v>
      </c>
      <c r="D24" s="8">
        <f>INT(B24/3)</f>
        <v>0</v>
      </c>
      <c r="G24" s="2" t="s">
        <v>41</v>
      </c>
      <c r="H24" s="278" t="s">
        <v>93</v>
      </c>
      <c r="I24" s="2" t="s">
        <v>9</v>
      </c>
      <c r="J24" s="3" t="s">
        <v>11</v>
      </c>
      <c r="K24" s="3" t="s">
        <v>12</v>
      </c>
      <c r="L24" s="3" t="s">
        <v>13</v>
      </c>
      <c r="M24" s="3" t="s">
        <v>14</v>
      </c>
      <c r="N24" s="3" t="s">
        <v>15</v>
      </c>
      <c r="O24" s="3" t="s">
        <v>16</v>
      </c>
      <c r="P24" s="3" t="s">
        <v>43</v>
      </c>
      <c r="R24" s="2" t="s">
        <v>70</v>
      </c>
      <c r="S24" s="278" t="s">
        <v>93</v>
      </c>
      <c r="T24" s="2" t="s">
        <v>9</v>
      </c>
      <c r="U24" s="278" t="s">
        <v>89</v>
      </c>
      <c r="V24" s="278" t="s">
        <v>90</v>
      </c>
      <c r="W24" s="278" t="s">
        <v>12</v>
      </c>
      <c r="X24" s="278" t="s">
        <v>13</v>
      </c>
      <c r="Y24" s="278" t="s">
        <v>14</v>
      </c>
      <c r="Z24" s="278" t="s">
        <v>15</v>
      </c>
      <c r="AA24" s="278" t="s">
        <v>16</v>
      </c>
      <c r="AB24" s="278" t="s">
        <v>43</v>
      </c>
      <c r="AC24" s="278" t="s">
        <v>37</v>
      </c>
    </row>
    <row r="25" spans="1:29" x14ac:dyDescent="0.25">
      <c r="B25">
        <v>0</v>
      </c>
      <c r="C25" t="s">
        <v>25</v>
      </c>
      <c r="D25" s="8">
        <f>B25</f>
        <v>0</v>
      </c>
      <c r="G25" s="34" t="s">
        <v>49</v>
      </c>
      <c r="H25" s="43">
        <v>2</v>
      </c>
      <c r="I25" s="15" t="s">
        <v>53</v>
      </c>
      <c r="J25" s="43"/>
      <c r="K25" s="43">
        <v>1</v>
      </c>
      <c r="L25" s="43">
        <v>2</v>
      </c>
      <c r="M25" s="43"/>
      <c r="N25" s="43"/>
      <c r="O25" s="43"/>
      <c r="P25" s="43"/>
      <c r="Q25" s="15"/>
      <c r="R25" s="154" t="s">
        <v>72</v>
      </c>
      <c r="S25" s="155">
        <v>0</v>
      </c>
      <c r="T25" s="154" t="s">
        <v>483</v>
      </c>
      <c r="U25" s="45">
        <v>3</v>
      </c>
      <c r="V25" s="45"/>
      <c r="W25" s="45">
        <v>3</v>
      </c>
      <c r="X25" s="45">
        <v>3</v>
      </c>
      <c r="Y25" s="45"/>
      <c r="Z25" s="45"/>
      <c r="AA25" s="45"/>
      <c r="AB25" s="45"/>
      <c r="AC25" s="46">
        <f t="shared" ref="AC25:AC45" si="4">(U25/2)+(V25/2)+Y25+Z25+AA25</f>
        <v>1.5</v>
      </c>
    </row>
    <row r="26" spans="1:29" x14ac:dyDescent="0.25">
      <c r="G26" s="35"/>
      <c r="H26" s="44"/>
      <c r="I26" s="19"/>
      <c r="J26" s="44"/>
      <c r="K26" s="44"/>
      <c r="L26" s="44"/>
      <c r="M26" s="44"/>
      <c r="N26" s="44"/>
      <c r="O26" s="44"/>
      <c r="P26" s="44"/>
      <c r="Q26" s="19"/>
      <c r="R26" s="387" t="s">
        <v>531</v>
      </c>
      <c r="S26" s="387"/>
      <c r="T26" s="387"/>
      <c r="U26" s="49">
        <v>1</v>
      </c>
      <c r="V26" s="49"/>
      <c r="W26" s="49">
        <v>1</v>
      </c>
      <c r="X26" s="49">
        <v>1</v>
      </c>
      <c r="Y26" s="49"/>
      <c r="Z26" s="49"/>
      <c r="AA26" s="49"/>
      <c r="AB26" s="49"/>
      <c r="AC26" s="47"/>
    </row>
    <row r="27" spans="1:29" ht="15.75" thickBot="1" x14ac:dyDescent="0.3">
      <c r="C27" s="7" t="s">
        <v>7</v>
      </c>
      <c r="D27" s="7">
        <f>SUM(D18:D25)</f>
        <v>14</v>
      </c>
      <c r="G27" s="35" t="s">
        <v>49</v>
      </c>
      <c r="H27" s="44">
        <v>2</v>
      </c>
      <c r="I27" s="19" t="s">
        <v>112</v>
      </c>
      <c r="J27" s="44"/>
      <c r="K27" s="44">
        <v>2</v>
      </c>
      <c r="L27" s="44">
        <v>2</v>
      </c>
      <c r="M27" s="44"/>
      <c r="N27" s="44"/>
      <c r="O27" s="44"/>
      <c r="P27" s="44"/>
      <c r="Q27" s="19"/>
      <c r="R27" s="37" t="s">
        <v>72</v>
      </c>
      <c r="S27" s="44">
        <v>2</v>
      </c>
      <c r="T27" s="126" t="s">
        <v>223</v>
      </c>
      <c r="U27" s="49">
        <v>2</v>
      </c>
      <c r="V27" s="49"/>
      <c r="W27" s="49"/>
      <c r="X27" s="49"/>
      <c r="Y27" s="49"/>
      <c r="Z27" s="49"/>
      <c r="AA27" s="49"/>
      <c r="AB27" s="49"/>
      <c r="AC27" s="47">
        <f t="shared" si="4"/>
        <v>1</v>
      </c>
    </row>
    <row r="28" spans="1:29" ht="15.75" thickTop="1" x14ac:dyDescent="0.25">
      <c r="G28" s="35" t="s">
        <v>49</v>
      </c>
      <c r="H28" s="44">
        <f>J28+M28+N28+O28+P28</f>
        <v>0</v>
      </c>
      <c r="I28" s="261" t="s">
        <v>86</v>
      </c>
      <c r="J28" s="261"/>
      <c r="K28" s="261">
        <v>1</v>
      </c>
      <c r="L28" s="261">
        <v>1</v>
      </c>
      <c r="M28" s="44"/>
      <c r="N28" s="44"/>
      <c r="O28" s="44"/>
      <c r="P28" s="44"/>
      <c r="Q28" s="19"/>
      <c r="R28" s="37" t="s">
        <v>72</v>
      </c>
      <c r="S28" s="44">
        <f>U28+Y28+Z28+AA28+AB28</f>
        <v>0</v>
      </c>
      <c r="T28" s="37" t="s">
        <v>179</v>
      </c>
      <c r="U28" s="49">
        <v>0</v>
      </c>
      <c r="V28" s="49">
        <v>1</v>
      </c>
      <c r="W28" s="49"/>
      <c r="X28" s="49"/>
      <c r="Y28" s="49"/>
      <c r="Z28" s="49"/>
      <c r="AA28" s="49"/>
      <c r="AB28" s="49"/>
      <c r="AC28" s="47">
        <f t="shared" si="4"/>
        <v>0.5</v>
      </c>
    </row>
    <row r="29" spans="1:29" x14ac:dyDescent="0.25">
      <c r="A29" t="s">
        <v>27</v>
      </c>
      <c r="G29" s="35" t="s">
        <v>49</v>
      </c>
      <c r="H29" s="44">
        <f>J29+M29+N29+O29+P29</f>
        <v>0</v>
      </c>
      <c r="I29" s="261" t="s">
        <v>189</v>
      </c>
      <c r="J29" s="261"/>
      <c r="K29" s="261">
        <v>2</v>
      </c>
      <c r="L29" s="261">
        <v>2</v>
      </c>
      <c r="M29" s="44"/>
      <c r="N29" s="44"/>
      <c r="O29" s="44"/>
      <c r="P29" s="44"/>
      <c r="Q29" s="19"/>
      <c r="R29" s="37" t="s">
        <v>72</v>
      </c>
      <c r="S29" s="44">
        <f>U29+Y29+Z29+AA29+AB29</f>
        <v>0</v>
      </c>
      <c r="T29" s="37" t="s">
        <v>404</v>
      </c>
      <c r="U29" s="49"/>
      <c r="V29" s="49">
        <v>2</v>
      </c>
      <c r="W29" s="49"/>
      <c r="X29" s="49"/>
      <c r="Y29" s="49"/>
      <c r="Z29" s="49"/>
      <c r="AA29" s="49"/>
      <c r="AB29" s="49"/>
      <c r="AC29" s="47">
        <f t="shared" si="4"/>
        <v>1</v>
      </c>
    </row>
    <row r="30" spans="1:29" x14ac:dyDescent="0.25">
      <c r="B30" t="s">
        <v>32</v>
      </c>
      <c r="C30" t="s">
        <v>28</v>
      </c>
      <c r="D30" s="8">
        <v>0</v>
      </c>
      <c r="G30" s="35"/>
      <c r="H30" s="44"/>
      <c r="I30" s="19"/>
      <c r="J30" s="44"/>
      <c r="K30" s="44"/>
      <c r="L30" s="44"/>
      <c r="M30" s="44"/>
      <c r="N30" s="44"/>
      <c r="O30" s="44"/>
      <c r="P30" s="44"/>
      <c r="Q30" s="19"/>
      <c r="R30" s="37" t="s">
        <v>72</v>
      </c>
      <c r="S30" s="44">
        <v>0</v>
      </c>
      <c r="T30" s="37" t="s">
        <v>418</v>
      </c>
      <c r="U30" s="49"/>
      <c r="V30" s="49">
        <v>3</v>
      </c>
      <c r="W30" s="49"/>
      <c r="X30" s="49"/>
      <c r="Y30" s="49"/>
      <c r="Z30" s="49"/>
      <c r="AA30" s="49"/>
      <c r="AB30" s="49"/>
      <c r="AC30" s="47">
        <f t="shared" si="4"/>
        <v>1.5</v>
      </c>
    </row>
    <row r="31" spans="1:29" x14ac:dyDescent="0.25">
      <c r="C31" t="s">
        <v>29</v>
      </c>
      <c r="D31" s="8">
        <v>0</v>
      </c>
      <c r="G31" s="35"/>
      <c r="H31" s="44">
        <f t="shared" ref="H31:H37" si="5">J31+M31+N31+O31+P31</f>
        <v>0</v>
      </c>
      <c r="I31" s="19"/>
      <c r="J31" s="44"/>
      <c r="K31" s="44"/>
      <c r="L31" s="44"/>
      <c r="M31" s="44"/>
      <c r="N31" s="44"/>
      <c r="O31" s="44"/>
      <c r="P31" s="44"/>
      <c r="Q31" s="19"/>
      <c r="R31" s="37" t="s">
        <v>72</v>
      </c>
      <c r="S31" s="44">
        <f>U31+Y31+Z31+AA31+AB31</f>
        <v>2</v>
      </c>
      <c r="T31" s="37" t="s">
        <v>381</v>
      </c>
      <c r="U31" s="49">
        <v>2</v>
      </c>
      <c r="V31" s="49"/>
      <c r="W31" s="49"/>
      <c r="X31" s="49"/>
      <c r="Y31" s="49"/>
      <c r="Z31" s="49"/>
      <c r="AA31" s="49"/>
      <c r="AB31" s="49"/>
      <c r="AC31" s="47">
        <f t="shared" si="4"/>
        <v>1</v>
      </c>
    </row>
    <row r="32" spans="1:29" x14ac:dyDescent="0.25">
      <c r="C32" t="s">
        <v>30</v>
      </c>
      <c r="D32" s="8">
        <v>1</v>
      </c>
      <c r="G32" s="35"/>
      <c r="H32" s="44">
        <f t="shared" si="5"/>
        <v>0</v>
      </c>
      <c r="I32" s="19"/>
      <c r="J32" s="44"/>
      <c r="K32" s="44"/>
      <c r="L32" s="44"/>
      <c r="M32" s="44"/>
      <c r="N32" s="44"/>
      <c r="O32" s="44"/>
      <c r="P32" s="44"/>
      <c r="Q32" s="19"/>
      <c r="R32" s="19"/>
      <c r="S32" s="44"/>
      <c r="T32" s="19"/>
      <c r="U32" s="44"/>
      <c r="V32" s="44"/>
      <c r="W32" s="44"/>
      <c r="X32" s="44"/>
      <c r="Y32" s="44"/>
      <c r="Z32" s="44"/>
      <c r="AA32" s="44"/>
      <c r="AB32" s="44"/>
      <c r="AC32" s="47">
        <f t="shared" si="4"/>
        <v>0</v>
      </c>
    </row>
    <row r="33" spans="2:29" x14ac:dyDescent="0.25">
      <c r="C33" t="s">
        <v>31</v>
      </c>
      <c r="D33" s="8">
        <v>7</v>
      </c>
      <c r="G33" s="35"/>
      <c r="H33" s="44">
        <f t="shared" si="5"/>
        <v>0</v>
      </c>
      <c r="I33" s="19"/>
      <c r="J33" s="44"/>
      <c r="K33" s="44"/>
      <c r="L33" s="44"/>
      <c r="M33" s="44"/>
      <c r="N33" s="44"/>
      <c r="O33" s="44"/>
      <c r="P33" s="44"/>
      <c r="Q33" s="19"/>
      <c r="R33" s="40" t="s">
        <v>47</v>
      </c>
      <c r="S33" s="44">
        <f>U33+Y33+Z33+AA33+AB33</f>
        <v>2</v>
      </c>
      <c r="T33" s="40" t="s">
        <v>212</v>
      </c>
      <c r="U33" s="50">
        <v>2</v>
      </c>
      <c r="V33" s="50"/>
      <c r="W33" s="50"/>
      <c r="X33" s="50"/>
      <c r="Y33" s="50"/>
      <c r="Z33" s="50"/>
      <c r="AA33" s="50"/>
      <c r="AB33" s="50"/>
      <c r="AC33" s="47">
        <f t="shared" si="4"/>
        <v>1</v>
      </c>
    </row>
    <row r="34" spans="2:29" ht="15.75" thickBot="1" x14ac:dyDescent="0.3">
      <c r="C34" s="7" t="s">
        <v>34</v>
      </c>
      <c r="D34" s="7">
        <f>SUM(D30:D33)</f>
        <v>8</v>
      </c>
      <c r="G34" s="35"/>
      <c r="H34" s="44">
        <f t="shared" si="5"/>
        <v>0</v>
      </c>
      <c r="I34" s="19"/>
      <c r="J34" s="44"/>
      <c r="K34" s="44"/>
      <c r="L34" s="44"/>
      <c r="M34" s="44"/>
      <c r="N34" s="44"/>
      <c r="O34" s="44"/>
      <c r="P34" s="44"/>
      <c r="Q34" s="19"/>
      <c r="R34" s="40" t="s">
        <v>47</v>
      </c>
      <c r="S34" s="44">
        <v>2</v>
      </c>
      <c r="T34" s="40" t="s">
        <v>87</v>
      </c>
      <c r="U34" s="50">
        <v>2</v>
      </c>
      <c r="V34" s="50"/>
      <c r="W34" s="50"/>
      <c r="X34" s="50"/>
      <c r="Y34" s="50">
        <v>1</v>
      </c>
      <c r="Z34" s="50"/>
      <c r="AA34" s="50"/>
      <c r="AB34" s="50"/>
      <c r="AC34" s="47">
        <f t="shared" si="4"/>
        <v>2</v>
      </c>
    </row>
    <row r="35" spans="2:29" ht="15.75" thickTop="1" x14ac:dyDescent="0.25">
      <c r="B35" t="s">
        <v>33</v>
      </c>
      <c r="G35" s="35"/>
      <c r="H35" s="44">
        <f t="shared" si="5"/>
        <v>0</v>
      </c>
      <c r="I35" s="19"/>
      <c r="J35" s="44"/>
      <c r="K35" s="44"/>
      <c r="L35" s="44"/>
      <c r="M35" s="19"/>
      <c r="N35" s="19"/>
      <c r="O35" s="19"/>
      <c r="P35" s="44"/>
      <c r="Q35" s="19"/>
      <c r="R35" s="127" t="s">
        <v>106</v>
      </c>
      <c r="S35" s="128">
        <v>2</v>
      </c>
      <c r="T35" s="127" t="s">
        <v>51</v>
      </c>
      <c r="U35" s="128">
        <v>2</v>
      </c>
      <c r="V35" s="128"/>
      <c r="W35" s="128"/>
      <c r="X35" s="128"/>
      <c r="Y35" s="128">
        <v>1</v>
      </c>
      <c r="Z35" s="128"/>
      <c r="AA35" s="128"/>
      <c r="AB35" s="128"/>
      <c r="AC35" s="47">
        <f t="shared" si="4"/>
        <v>2</v>
      </c>
    </row>
    <row r="36" spans="2:29" x14ac:dyDescent="0.25">
      <c r="B36" t="s">
        <v>35</v>
      </c>
      <c r="C36" t="s">
        <v>36</v>
      </c>
      <c r="D36" s="76">
        <v>3</v>
      </c>
      <c r="G36" s="35"/>
      <c r="H36" s="44">
        <f t="shared" si="5"/>
        <v>0</v>
      </c>
      <c r="I36" s="19"/>
      <c r="J36" s="44"/>
      <c r="K36" s="44"/>
      <c r="L36" s="44"/>
      <c r="M36" s="19"/>
      <c r="N36" s="19"/>
      <c r="O36" s="19"/>
      <c r="P36" s="44"/>
      <c r="Q36" s="19"/>
      <c r="R36" s="19"/>
      <c r="S36" s="44"/>
      <c r="T36" s="19"/>
      <c r="U36" s="44"/>
      <c r="V36" s="44"/>
      <c r="W36" s="44"/>
      <c r="X36" s="44"/>
      <c r="Y36" s="44"/>
      <c r="Z36" s="44"/>
      <c r="AA36" s="44"/>
      <c r="AB36" s="44"/>
      <c r="AC36" s="47">
        <f t="shared" si="4"/>
        <v>0</v>
      </c>
    </row>
    <row r="37" spans="2:29" x14ac:dyDescent="0.25">
      <c r="C37" t="s">
        <v>18</v>
      </c>
      <c r="D37" s="8">
        <f>INT((D13-10)/5)</f>
        <v>6</v>
      </c>
      <c r="G37" s="35"/>
      <c r="H37" s="44">
        <f t="shared" si="5"/>
        <v>0</v>
      </c>
      <c r="I37" s="19"/>
      <c r="J37" s="44"/>
      <c r="K37" s="44"/>
      <c r="L37" s="44"/>
      <c r="M37" s="19"/>
      <c r="N37" s="19"/>
      <c r="O37" s="19"/>
      <c r="P37" s="44"/>
      <c r="Q37" s="19"/>
      <c r="R37" s="19" t="s">
        <v>73</v>
      </c>
      <c r="S37" s="44">
        <f>U37+Y36+Z36+AA36+AB36</f>
        <v>1</v>
      </c>
      <c r="T37" s="19" t="s">
        <v>50</v>
      </c>
      <c r="U37" s="44">
        <v>1</v>
      </c>
      <c r="V37" s="44"/>
      <c r="W37" s="44"/>
      <c r="X37" s="44"/>
      <c r="Y37" s="44"/>
      <c r="Z37" s="44"/>
      <c r="AA37" s="44"/>
      <c r="AB37" s="44"/>
      <c r="AC37" s="47">
        <f t="shared" si="4"/>
        <v>0.5</v>
      </c>
    </row>
    <row r="38" spans="2:29" ht="15.75" thickBot="1" x14ac:dyDescent="0.3">
      <c r="C38" s="7" t="s">
        <v>7</v>
      </c>
      <c r="D38" s="7">
        <f>D34-(D36+D37)</f>
        <v>-1</v>
      </c>
      <c r="G38" s="35"/>
      <c r="H38" s="44">
        <v>0</v>
      </c>
      <c r="I38" s="19"/>
      <c r="J38" s="44"/>
      <c r="K38" s="44"/>
      <c r="L38" s="44"/>
      <c r="M38" s="19"/>
      <c r="N38" s="19"/>
      <c r="O38" s="19"/>
      <c r="P38" s="44"/>
      <c r="Q38" s="19"/>
      <c r="R38" s="19"/>
      <c r="S38" s="44"/>
      <c r="T38" s="19"/>
      <c r="U38" s="44"/>
      <c r="V38" s="44"/>
      <c r="W38" s="44"/>
      <c r="X38" s="44"/>
      <c r="Y38" s="44"/>
      <c r="Z38" s="44"/>
      <c r="AA38" s="44"/>
      <c r="AB38" s="44"/>
      <c r="AC38" s="47">
        <f t="shared" si="4"/>
        <v>0</v>
      </c>
    </row>
    <row r="39" spans="2:29" ht="15.75" thickTop="1" x14ac:dyDescent="0.25">
      <c r="C39" t="s">
        <v>54</v>
      </c>
      <c r="D39">
        <f>IF(D38&lt;0,0,D38)</f>
        <v>0</v>
      </c>
      <c r="G39" s="35"/>
      <c r="H39" s="44">
        <v>0</v>
      </c>
      <c r="I39" s="19"/>
      <c r="J39" s="44"/>
      <c r="K39" s="44"/>
      <c r="L39" s="44"/>
      <c r="M39" s="19"/>
      <c r="N39" s="19"/>
      <c r="O39" s="19"/>
      <c r="P39" s="44"/>
      <c r="Q39" s="19"/>
      <c r="R39" s="19" t="s">
        <v>74</v>
      </c>
      <c r="S39" s="44">
        <f>U39+Y32+Z32+AA32+AB32</f>
        <v>2</v>
      </c>
      <c r="T39" s="19" t="s">
        <v>52</v>
      </c>
      <c r="U39" s="44">
        <v>2</v>
      </c>
      <c r="V39" s="44"/>
      <c r="W39" s="44"/>
      <c r="X39" s="44"/>
      <c r="Y39" s="44"/>
      <c r="Z39" s="44"/>
      <c r="AA39" s="44"/>
      <c r="AB39" s="44"/>
      <c r="AC39" s="47">
        <f t="shared" si="4"/>
        <v>1</v>
      </c>
    </row>
    <row r="40" spans="2:29" x14ac:dyDescent="0.25">
      <c r="G40" s="35"/>
      <c r="H40" s="44">
        <f>J40+M40+N40+O40+P40</f>
        <v>0</v>
      </c>
      <c r="I40" s="19"/>
      <c r="J40" s="44"/>
      <c r="K40" s="44"/>
      <c r="L40" s="44"/>
      <c r="M40" s="19"/>
      <c r="N40" s="19"/>
      <c r="O40" s="19"/>
      <c r="P40" s="44"/>
      <c r="Q40" s="19"/>
      <c r="R40" s="19"/>
      <c r="S40" s="44">
        <f>U40+Y40+Z40+AA40+AB40</f>
        <v>0</v>
      </c>
      <c r="T40" s="19"/>
      <c r="U40" s="44"/>
      <c r="V40" s="44"/>
      <c r="W40" s="44"/>
      <c r="X40" s="44"/>
      <c r="Y40" s="44"/>
      <c r="Z40" s="44"/>
      <c r="AA40" s="44"/>
      <c r="AB40" s="44"/>
      <c r="AC40" s="47">
        <f t="shared" si="4"/>
        <v>0</v>
      </c>
    </row>
    <row r="41" spans="2:29" x14ac:dyDescent="0.25">
      <c r="G41" s="35"/>
      <c r="H41" s="44"/>
      <c r="I41" s="19"/>
      <c r="J41" s="44"/>
      <c r="K41" s="44"/>
      <c r="L41" s="44"/>
      <c r="M41" s="19"/>
      <c r="N41" s="19"/>
      <c r="O41" s="19"/>
      <c r="P41" s="44"/>
      <c r="Q41" s="19"/>
      <c r="R41" s="225" t="s">
        <v>118</v>
      </c>
      <c r="S41" s="225">
        <v>0</v>
      </c>
      <c r="T41" s="225" t="s">
        <v>530</v>
      </c>
      <c r="U41" s="140">
        <v>0</v>
      </c>
      <c r="V41" s="140"/>
      <c r="W41" s="140">
        <v>0</v>
      </c>
      <c r="X41" s="140">
        <v>0</v>
      </c>
      <c r="Y41" s="140"/>
      <c r="Z41" s="140"/>
      <c r="AA41" s="140"/>
      <c r="AB41" s="140"/>
      <c r="AC41" s="226">
        <f t="shared" si="4"/>
        <v>0</v>
      </c>
    </row>
    <row r="42" spans="2:29" ht="15.75" thickBot="1" x14ac:dyDescent="0.3">
      <c r="C42" s="9" t="s">
        <v>37</v>
      </c>
      <c r="D42" s="9">
        <f>D27-D39</f>
        <v>14</v>
      </c>
      <c r="G42" s="35"/>
      <c r="H42" s="44"/>
      <c r="I42" s="19"/>
      <c r="J42" s="44"/>
      <c r="K42" s="44"/>
      <c r="L42" s="44"/>
      <c r="M42" s="19"/>
      <c r="N42" s="19"/>
      <c r="O42" s="19"/>
      <c r="P42" s="44"/>
      <c r="Q42" s="19"/>
      <c r="R42" s="41" t="s">
        <v>348</v>
      </c>
      <c r="S42" s="41"/>
      <c r="T42" s="41"/>
      <c r="U42" s="140">
        <v>1</v>
      </c>
      <c r="V42" s="140"/>
      <c r="W42" s="140">
        <v>1</v>
      </c>
      <c r="X42" s="140">
        <v>1</v>
      </c>
      <c r="Y42" s="140"/>
      <c r="Z42" s="140"/>
      <c r="AA42" s="140"/>
      <c r="AB42" s="140"/>
      <c r="AC42" s="226">
        <f t="shared" si="4"/>
        <v>0.5</v>
      </c>
    </row>
    <row r="43" spans="2:29" ht="15.75" thickTop="1" x14ac:dyDescent="0.25">
      <c r="G43" s="35"/>
      <c r="H43" s="44"/>
      <c r="I43" s="19"/>
      <c r="J43" s="44"/>
      <c r="K43" s="44"/>
      <c r="L43" s="44"/>
      <c r="M43" s="19"/>
      <c r="N43" s="19"/>
      <c r="O43" s="19"/>
      <c r="P43" s="44"/>
      <c r="Q43" s="19"/>
      <c r="R43" s="41" t="s">
        <v>504</v>
      </c>
      <c r="S43" s="140">
        <v>1</v>
      </c>
      <c r="T43" s="41" t="s">
        <v>91</v>
      </c>
      <c r="U43" s="140">
        <v>1</v>
      </c>
      <c r="V43" s="140"/>
      <c r="W43" s="140"/>
      <c r="X43" s="140"/>
      <c r="Y43" s="140"/>
      <c r="Z43" s="140"/>
      <c r="AA43" s="140"/>
      <c r="AB43" s="140"/>
      <c r="AC43" s="226">
        <f t="shared" si="4"/>
        <v>0.5</v>
      </c>
    </row>
    <row r="44" spans="2:29" x14ac:dyDescent="0.25">
      <c r="G44" s="35"/>
      <c r="H44" s="44">
        <f>J44+M44+N44+O44+P44</f>
        <v>0</v>
      </c>
      <c r="I44" s="19"/>
      <c r="J44" s="44"/>
      <c r="K44" s="44"/>
      <c r="L44" s="44"/>
      <c r="M44" s="44"/>
      <c r="N44" s="44"/>
      <c r="O44" s="44"/>
      <c r="P44" s="44"/>
      <c r="Q44" s="19"/>
      <c r="R44" s="41" t="s">
        <v>504</v>
      </c>
      <c r="S44" s="140">
        <f>U44+Y44+Z44+AA44+AB44</f>
        <v>1</v>
      </c>
      <c r="T44" s="41" t="s">
        <v>64</v>
      </c>
      <c r="U44" s="140">
        <v>1</v>
      </c>
      <c r="V44" s="140"/>
      <c r="W44" s="140"/>
      <c r="X44" s="140"/>
      <c r="Y44" s="140"/>
      <c r="Z44" s="140"/>
      <c r="AA44" s="140"/>
      <c r="AB44" s="140"/>
      <c r="AC44" s="226">
        <f t="shared" si="4"/>
        <v>0.5</v>
      </c>
    </row>
    <row r="45" spans="2:29" x14ac:dyDescent="0.25">
      <c r="G45" s="35"/>
      <c r="H45" s="44"/>
      <c r="I45" s="19"/>
      <c r="J45" s="44"/>
      <c r="K45" s="44"/>
      <c r="L45" s="44"/>
      <c r="M45" s="44"/>
      <c r="N45" s="44"/>
      <c r="O45" s="44"/>
      <c r="P45" s="44"/>
      <c r="Q45" s="19"/>
      <c r="R45" s="41" t="s">
        <v>504</v>
      </c>
      <c r="S45" s="140">
        <f>U45+Y45+Z45+AA45+AB45</f>
        <v>0</v>
      </c>
      <c r="T45" s="41" t="s">
        <v>180</v>
      </c>
      <c r="U45" s="140"/>
      <c r="V45" s="140">
        <v>2</v>
      </c>
      <c r="W45" s="140"/>
      <c r="X45" s="140"/>
      <c r="Y45" s="140"/>
      <c r="Z45" s="140"/>
      <c r="AA45" s="140"/>
      <c r="AB45" s="140"/>
      <c r="AC45" s="226">
        <f t="shared" si="4"/>
        <v>1</v>
      </c>
    </row>
    <row r="46" spans="2:29" ht="15.75" thickBot="1" x14ac:dyDescent="0.3">
      <c r="G46" s="22" t="s">
        <v>167</v>
      </c>
      <c r="H46" s="58">
        <f>SUM(H25:H44)+SUM(S25:S45)</f>
        <v>19</v>
      </c>
      <c r="I46" s="78">
        <f>H46</f>
        <v>19</v>
      </c>
      <c r="J46" s="77"/>
      <c r="K46" s="77"/>
      <c r="L46" s="77"/>
      <c r="M46" s="77"/>
      <c r="N46" s="77"/>
      <c r="O46" s="77"/>
      <c r="P46" s="77"/>
      <c r="Q46" s="78"/>
      <c r="R46" s="78"/>
      <c r="S46" s="77"/>
      <c r="T46" s="78"/>
      <c r="U46" s="77"/>
      <c r="V46" s="77"/>
      <c r="W46" s="77"/>
      <c r="X46" s="77"/>
      <c r="Y46" s="77"/>
      <c r="Z46" s="77"/>
      <c r="AA46" s="58"/>
      <c r="AB46" s="58"/>
      <c r="AC46" s="79"/>
    </row>
    <row r="47" spans="2:29" ht="15.75" thickBot="1" x14ac:dyDescent="0.3">
      <c r="G47" s="2" t="s">
        <v>41</v>
      </c>
      <c r="H47" s="278" t="s">
        <v>93</v>
      </c>
      <c r="I47" s="2" t="s">
        <v>9</v>
      </c>
      <c r="J47" s="3" t="s">
        <v>11</v>
      </c>
      <c r="K47" s="3" t="s">
        <v>12</v>
      </c>
      <c r="L47" s="3" t="s">
        <v>13</v>
      </c>
      <c r="M47" s="3" t="s">
        <v>14</v>
      </c>
      <c r="N47" s="3" t="s">
        <v>15</v>
      </c>
      <c r="O47" s="3" t="s">
        <v>16</v>
      </c>
      <c r="P47" s="3" t="s">
        <v>43</v>
      </c>
      <c r="R47" s="2" t="s">
        <v>70</v>
      </c>
      <c r="S47" s="278" t="s">
        <v>93</v>
      </c>
      <c r="T47" s="2" t="s">
        <v>9</v>
      </c>
      <c r="U47" s="278" t="s">
        <v>89</v>
      </c>
      <c r="V47" s="278" t="s">
        <v>90</v>
      </c>
      <c r="W47" s="278" t="s">
        <v>12</v>
      </c>
      <c r="X47" s="278" t="s">
        <v>13</v>
      </c>
      <c r="Y47" s="278" t="s">
        <v>14</v>
      </c>
      <c r="Z47" s="278" t="s">
        <v>15</v>
      </c>
      <c r="AA47" s="278" t="s">
        <v>16</v>
      </c>
      <c r="AB47" s="278" t="s">
        <v>43</v>
      </c>
      <c r="AC47" s="278" t="s">
        <v>37</v>
      </c>
    </row>
    <row r="48" spans="2:29" x14ac:dyDescent="0.25">
      <c r="G48" s="34" t="s">
        <v>103</v>
      </c>
      <c r="H48" s="43">
        <f>J48+M48+N48+O48+P48</f>
        <v>0</v>
      </c>
      <c r="I48" s="261" t="s">
        <v>86</v>
      </c>
      <c r="J48" s="261"/>
      <c r="K48" s="261">
        <v>1</v>
      </c>
      <c r="L48" s="261">
        <v>1</v>
      </c>
      <c r="M48" s="43"/>
      <c r="N48" s="43"/>
      <c r="O48" s="43"/>
      <c r="P48" s="43"/>
      <c r="Q48" s="15"/>
      <c r="R48" s="15" t="s">
        <v>92</v>
      </c>
      <c r="S48" s="43">
        <f>U48+Y48+Z48+AA48+AB48</f>
        <v>3</v>
      </c>
      <c r="T48" s="15" t="s">
        <v>376</v>
      </c>
      <c r="U48" s="43">
        <v>3</v>
      </c>
      <c r="V48" s="43"/>
      <c r="W48" s="43">
        <v>1</v>
      </c>
      <c r="X48" s="43"/>
      <c r="Y48" s="43"/>
      <c r="Z48" s="43"/>
      <c r="AA48" s="43"/>
      <c r="AB48" s="43"/>
      <c r="AC48" s="46">
        <f t="shared" ref="AC48:AC59" si="6">(U48/2)+(V48/2)+Y48+Z48+AA48</f>
        <v>1.5</v>
      </c>
    </row>
    <row r="49" spans="7:29" x14ac:dyDescent="0.25">
      <c r="G49" s="35"/>
      <c r="H49" s="44">
        <f>J49+M49+N49+O49+P49</f>
        <v>0</v>
      </c>
      <c r="I49" s="261" t="s">
        <v>189</v>
      </c>
      <c r="J49" s="261"/>
      <c r="K49" s="261">
        <v>2</v>
      </c>
      <c r="L49" s="261">
        <v>2</v>
      </c>
      <c r="M49" s="44"/>
      <c r="N49" s="44"/>
      <c r="O49" s="44"/>
      <c r="P49" s="44"/>
      <c r="Q49" s="19"/>
      <c r="R49" s="19" t="s">
        <v>75</v>
      </c>
      <c r="S49" s="44">
        <v>4</v>
      </c>
      <c r="T49" s="19" t="s">
        <v>377</v>
      </c>
      <c r="U49" s="44">
        <v>4</v>
      </c>
      <c r="V49" s="44"/>
      <c r="W49" s="44">
        <v>2</v>
      </c>
      <c r="X49" s="44">
        <v>1</v>
      </c>
      <c r="Y49" s="44"/>
      <c r="Z49" s="44"/>
      <c r="AA49" s="44"/>
      <c r="AB49" s="44"/>
      <c r="AC49" s="47">
        <f t="shared" si="6"/>
        <v>2</v>
      </c>
    </row>
    <row r="50" spans="7:29" x14ac:dyDescent="0.25">
      <c r="G50" s="35"/>
      <c r="H50" s="44"/>
      <c r="I50" s="19"/>
      <c r="J50" s="19"/>
      <c r="K50" s="19"/>
      <c r="L50" s="19"/>
      <c r="M50" s="19"/>
      <c r="N50" s="44"/>
      <c r="O50" s="44"/>
      <c r="P50" s="44"/>
      <c r="Q50" s="19"/>
      <c r="R50" s="19"/>
      <c r="S50" s="44"/>
      <c r="T50" s="19"/>
      <c r="U50" s="44"/>
      <c r="V50" s="44"/>
      <c r="W50" s="44"/>
      <c r="X50" s="44"/>
      <c r="Y50" s="44"/>
      <c r="Z50" s="44"/>
      <c r="AA50" s="44"/>
      <c r="AB50" s="44"/>
      <c r="AC50" s="47">
        <f t="shared" si="6"/>
        <v>0</v>
      </c>
    </row>
    <row r="51" spans="7:29" x14ac:dyDescent="0.25">
      <c r="G51" s="35"/>
      <c r="H51" s="44"/>
      <c r="I51" s="19"/>
      <c r="J51" s="19"/>
      <c r="K51" s="19"/>
      <c r="L51" s="19"/>
      <c r="M51" s="19"/>
      <c r="N51" s="44"/>
      <c r="O51" s="44"/>
      <c r="P51" s="44"/>
      <c r="Q51" s="19"/>
      <c r="R51" s="37" t="s">
        <v>72</v>
      </c>
      <c r="S51" s="44">
        <f>U51+Y51+Z51+AA51+AB51</f>
        <v>1</v>
      </c>
      <c r="T51" s="37" t="s">
        <v>285</v>
      </c>
      <c r="U51" s="49">
        <v>1</v>
      </c>
      <c r="V51" s="49"/>
      <c r="W51" s="49"/>
      <c r="X51" s="49"/>
      <c r="Y51" s="49"/>
      <c r="Z51" s="49"/>
      <c r="AA51" s="49"/>
      <c r="AB51" s="49"/>
      <c r="AC51" s="47">
        <f t="shared" si="6"/>
        <v>0.5</v>
      </c>
    </row>
    <row r="52" spans="7:29" x14ac:dyDescent="0.25">
      <c r="G52" s="35"/>
      <c r="H52" s="44">
        <f t="shared" ref="H52:H59" si="7">J52+M52+N52+O52+P52</f>
        <v>0</v>
      </c>
      <c r="I52" s="19"/>
      <c r="J52" s="44"/>
      <c r="K52" s="44"/>
      <c r="L52" s="44"/>
      <c r="M52" s="44"/>
      <c r="N52" s="44"/>
      <c r="O52" s="44"/>
      <c r="P52" s="44"/>
      <c r="Q52" s="19"/>
      <c r="R52" s="37" t="s">
        <v>128</v>
      </c>
      <c r="S52" s="44">
        <v>1</v>
      </c>
      <c r="T52" s="37" t="s">
        <v>545</v>
      </c>
      <c r="U52" s="49">
        <v>1</v>
      </c>
      <c r="V52" s="49"/>
      <c r="W52" s="49">
        <v>1</v>
      </c>
      <c r="X52" s="49">
        <v>1</v>
      </c>
      <c r="Y52" s="49"/>
      <c r="Z52" s="49"/>
      <c r="AA52" s="49"/>
      <c r="AB52" s="49">
        <v>1</v>
      </c>
      <c r="AC52" s="47">
        <f t="shared" si="6"/>
        <v>0.5</v>
      </c>
    </row>
    <row r="53" spans="7:29" x14ac:dyDescent="0.25">
      <c r="G53" s="35"/>
      <c r="H53" s="44">
        <f t="shared" si="7"/>
        <v>0</v>
      </c>
      <c r="I53" s="19"/>
      <c r="J53" s="44"/>
      <c r="K53" s="44"/>
      <c r="L53" s="44"/>
      <c r="M53" s="44"/>
      <c r="N53" s="44"/>
      <c r="O53" s="44"/>
      <c r="P53" s="44"/>
      <c r="Q53" s="19"/>
      <c r="R53" s="19"/>
      <c r="S53" s="44"/>
      <c r="T53" s="19"/>
      <c r="U53" s="44"/>
      <c r="V53" s="44"/>
      <c r="W53" s="44"/>
      <c r="X53" s="44"/>
      <c r="Y53" s="44"/>
      <c r="Z53" s="44"/>
      <c r="AA53" s="44"/>
      <c r="AB53" s="44"/>
      <c r="AC53" s="47">
        <f t="shared" si="6"/>
        <v>0</v>
      </c>
    </row>
    <row r="54" spans="7:29" x14ac:dyDescent="0.25">
      <c r="G54" s="35"/>
      <c r="H54" s="44">
        <f t="shared" si="7"/>
        <v>0</v>
      </c>
      <c r="I54" s="19"/>
      <c r="J54" s="44"/>
      <c r="K54" s="44"/>
      <c r="L54" s="44"/>
      <c r="M54" s="44"/>
      <c r="N54" s="44"/>
      <c r="O54" s="44"/>
      <c r="P54" s="44"/>
      <c r="Q54" s="19"/>
      <c r="R54" s="376" t="s">
        <v>178</v>
      </c>
      <c r="S54" s="377">
        <v>1</v>
      </c>
      <c r="T54" s="376" t="s">
        <v>177</v>
      </c>
      <c r="U54" s="377">
        <v>1</v>
      </c>
      <c r="V54" s="377"/>
      <c r="W54" s="377">
        <v>1</v>
      </c>
      <c r="X54" s="377">
        <v>1</v>
      </c>
      <c r="Y54" s="283"/>
      <c r="Z54" s="283"/>
      <c r="AA54" s="283"/>
      <c r="AB54" s="283"/>
      <c r="AC54" s="47">
        <f t="shared" si="6"/>
        <v>0.5</v>
      </c>
    </row>
    <row r="55" spans="7:29" x14ac:dyDescent="0.25">
      <c r="G55" s="35"/>
      <c r="H55" s="44">
        <f t="shared" si="7"/>
        <v>0</v>
      </c>
      <c r="I55" s="19"/>
      <c r="J55" s="44"/>
      <c r="K55" s="44"/>
      <c r="L55" s="44"/>
      <c r="M55" s="44"/>
      <c r="N55" s="44"/>
      <c r="O55" s="44"/>
      <c r="P55" s="44"/>
      <c r="Q55" s="19"/>
      <c r="R55" s="204" t="s">
        <v>97</v>
      </c>
      <c r="S55" s="378">
        <v>2</v>
      </c>
      <c r="T55" s="204" t="s">
        <v>520</v>
      </c>
      <c r="U55" s="378">
        <v>2</v>
      </c>
      <c r="V55" s="378"/>
      <c r="W55" s="378"/>
      <c r="X55" s="378"/>
      <c r="Y55" s="44"/>
      <c r="Z55" s="44"/>
      <c r="AA55" s="44"/>
      <c r="AB55" s="44"/>
      <c r="AC55" s="47">
        <f t="shared" si="6"/>
        <v>1</v>
      </c>
    </row>
    <row r="56" spans="7:29" x14ac:dyDescent="0.25">
      <c r="G56" s="35"/>
      <c r="H56" s="44">
        <f t="shared" si="7"/>
        <v>0</v>
      </c>
      <c r="I56" s="19"/>
      <c r="J56" s="44"/>
      <c r="K56" s="44"/>
      <c r="L56" s="44"/>
      <c r="M56" s="44"/>
      <c r="N56" s="44"/>
      <c r="O56" s="44"/>
      <c r="P56" s="44"/>
      <c r="Q56" s="19"/>
      <c r="R56" s="275" t="s">
        <v>485</v>
      </c>
      <c r="S56" s="378">
        <v>1</v>
      </c>
      <c r="T56" s="275" t="s">
        <v>486</v>
      </c>
      <c r="U56" s="378">
        <v>1</v>
      </c>
      <c r="V56" s="378"/>
      <c r="W56" s="378"/>
      <c r="X56" s="378"/>
      <c r="Y56" s="44"/>
      <c r="Z56" s="44"/>
      <c r="AA56" s="44"/>
      <c r="AB56" s="44"/>
      <c r="AC56" s="47">
        <f t="shared" si="6"/>
        <v>0.5</v>
      </c>
    </row>
    <row r="57" spans="7:29" x14ac:dyDescent="0.25">
      <c r="G57" s="35"/>
      <c r="H57" s="44">
        <f t="shared" si="7"/>
        <v>0</v>
      </c>
      <c r="I57" s="19"/>
      <c r="J57" s="44"/>
      <c r="K57" s="44"/>
      <c r="L57" s="44"/>
      <c r="M57" s="44"/>
      <c r="N57" s="44"/>
      <c r="O57" s="44"/>
      <c r="P57" s="44"/>
      <c r="Q57" s="19"/>
      <c r="R57" s="379" t="s">
        <v>345</v>
      </c>
      <c r="S57" s="380">
        <v>1</v>
      </c>
      <c r="T57" s="379" t="s">
        <v>285</v>
      </c>
      <c r="U57" s="380">
        <v>1</v>
      </c>
      <c r="V57" s="380"/>
      <c r="W57" s="380"/>
      <c r="X57" s="380"/>
      <c r="Y57" s="128"/>
      <c r="Z57" s="128"/>
      <c r="AA57" s="128"/>
      <c r="AB57" s="128"/>
      <c r="AC57" s="47">
        <f t="shared" si="6"/>
        <v>0.5</v>
      </c>
    </row>
    <row r="58" spans="7:29" x14ac:dyDescent="0.25">
      <c r="G58" s="35"/>
      <c r="H58" s="44">
        <f t="shared" si="7"/>
        <v>0</v>
      </c>
      <c r="I58" s="19"/>
      <c r="J58" s="44"/>
      <c r="K58" s="44"/>
      <c r="L58" s="44"/>
      <c r="M58" s="44"/>
      <c r="N58" s="44"/>
      <c r="O58" s="44"/>
      <c r="P58" s="44"/>
      <c r="Q58" s="19"/>
      <c r="R58" s="381" t="s">
        <v>504</v>
      </c>
      <c r="S58" s="382">
        <f>U58+Y58+Z58+AA58+AB58</f>
        <v>1</v>
      </c>
      <c r="T58" s="383" t="s">
        <v>285</v>
      </c>
      <c r="U58" s="382">
        <v>1</v>
      </c>
      <c r="V58" s="382"/>
      <c r="W58" s="382"/>
      <c r="X58" s="382"/>
      <c r="Y58" s="140"/>
      <c r="Z58" s="140"/>
      <c r="AA58" s="140"/>
      <c r="AB58" s="140"/>
      <c r="AC58" s="47">
        <f t="shared" si="6"/>
        <v>0.5</v>
      </c>
    </row>
    <row r="59" spans="7:29" x14ac:dyDescent="0.25">
      <c r="G59" s="35"/>
      <c r="H59" s="44">
        <f t="shared" si="7"/>
        <v>0</v>
      </c>
      <c r="I59" s="19"/>
      <c r="J59" s="44"/>
      <c r="K59" s="44"/>
      <c r="L59" s="44"/>
      <c r="M59" s="44"/>
      <c r="N59" s="44"/>
      <c r="O59" s="44"/>
      <c r="P59" s="44"/>
      <c r="Q59" s="19"/>
      <c r="R59" s="19"/>
      <c r="S59" s="44">
        <f>U59+Y59+Z59+AA59+AB59</f>
        <v>0</v>
      </c>
      <c r="T59" s="19"/>
      <c r="U59" s="44"/>
      <c r="V59" s="44"/>
      <c r="W59" s="44"/>
      <c r="X59" s="44"/>
      <c r="Y59" s="44"/>
      <c r="Z59" s="44"/>
      <c r="AA59" s="44"/>
      <c r="AB59" s="44"/>
      <c r="AC59" s="47">
        <f t="shared" si="6"/>
        <v>0</v>
      </c>
    </row>
    <row r="60" spans="7:29" ht="15.75" thickBot="1" x14ac:dyDescent="0.3">
      <c r="G60" s="22" t="s">
        <v>167</v>
      </c>
      <c r="H60" s="58">
        <f>SUM(H48:H59)+SUM(S48:S59)</f>
        <v>15</v>
      </c>
      <c r="I60" s="59">
        <f>H60</f>
        <v>15</v>
      </c>
      <c r="J60" s="58"/>
      <c r="K60" s="58"/>
      <c r="L60" s="58"/>
      <c r="M60" s="58"/>
      <c r="N60" s="58"/>
      <c r="O60" s="58"/>
      <c r="P60" s="58"/>
      <c r="Q60" s="59"/>
      <c r="R60" s="59" t="s">
        <v>7</v>
      </c>
      <c r="S60" s="53"/>
      <c r="T60" s="59"/>
      <c r="U60" s="58"/>
      <c r="V60" s="58"/>
      <c r="W60" s="58"/>
      <c r="X60" s="58"/>
      <c r="Y60" s="58"/>
      <c r="Z60" s="58"/>
      <c r="AA60" s="58"/>
      <c r="AB60" s="58"/>
      <c r="AC60" s="25"/>
    </row>
    <row r="61" spans="7:29" ht="15.75" thickBot="1" x14ac:dyDescent="0.3">
      <c r="G61" s="2" t="s">
        <v>41</v>
      </c>
      <c r="H61" s="278" t="s">
        <v>93</v>
      </c>
      <c r="I61" s="2" t="s">
        <v>9</v>
      </c>
      <c r="J61" s="3" t="s">
        <v>11</v>
      </c>
      <c r="K61" s="3" t="s">
        <v>12</v>
      </c>
      <c r="L61" s="3" t="s">
        <v>13</v>
      </c>
      <c r="M61" s="3" t="s">
        <v>14</v>
      </c>
      <c r="N61" s="3" t="s">
        <v>15</v>
      </c>
      <c r="O61" s="3" t="s">
        <v>16</v>
      </c>
      <c r="P61" s="3" t="s">
        <v>43</v>
      </c>
      <c r="R61" s="2" t="s">
        <v>70</v>
      </c>
      <c r="S61" s="278" t="s">
        <v>93</v>
      </c>
      <c r="T61" s="2" t="s">
        <v>9</v>
      </c>
      <c r="U61" s="278" t="s">
        <v>89</v>
      </c>
      <c r="V61" s="278" t="s">
        <v>90</v>
      </c>
      <c r="W61" s="278" t="s">
        <v>12</v>
      </c>
      <c r="X61" s="278" t="s">
        <v>13</v>
      </c>
      <c r="Y61" s="278" t="s">
        <v>14</v>
      </c>
      <c r="Z61" s="278" t="s">
        <v>15</v>
      </c>
      <c r="AA61" s="278" t="s">
        <v>16</v>
      </c>
      <c r="AB61" s="278" t="s">
        <v>43</v>
      </c>
      <c r="AC61" s="278" t="s">
        <v>37</v>
      </c>
    </row>
    <row r="62" spans="7:29" x14ac:dyDescent="0.25">
      <c r="G62" s="34" t="s">
        <v>210</v>
      </c>
      <c r="H62" s="43">
        <f>J62+M62+N62+O62+P62</f>
        <v>1</v>
      </c>
      <c r="I62" s="263" t="s">
        <v>44</v>
      </c>
      <c r="J62" s="263"/>
      <c r="K62" s="263"/>
      <c r="L62" s="263"/>
      <c r="M62" s="263"/>
      <c r="N62" s="263"/>
      <c r="O62" s="263"/>
      <c r="P62" s="263">
        <v>1</v>
      </c>
      <c r="Q62" s="15"/>
      <c r="R62" s="39" t="s">
        <v>72</v>
      </c>
      <c r="S62" s="43">
        <v>2</v>
      </c>
      <c r="T62" s="39" t="s">
        <v>211</v>
      </c>
      <c r="U62" s="45">
        <v>2</v>
      </c>
      <c r="V62" s="45"/>
      <c r="W62" s="45"/>
      <c r="X62" s="45"/>
      <c r="Y62" s="45"/>
      <c r="Z62" s="45"/>
      <c r="AA62" s="45"/>
      <c r="AB62" s="45"/>
      <c r="AC62" s="130">
        <f t="shared" ref="AC62:AC81" si="8">(U62/2)+(V62/2)+Y62+Z62+AA62</f>
        <v>1</v>
      </c>
    </row>
    <row r="63" spans="7:29" x14ac:dyDescent="0.25">
      <c r="G63" s="35"/>
      <c r="H63" s="44">
        <v>2</v>
      </c>
      <c r="I63" s="264" t="s">
        <v>494</v>
      </c>
      <c r="J63" s="264"/>
      <c r="K63" s="264"/>
      <c r="L63" s="264">
        <v>2</v>
      </c>
      <c r="M63" s="264"/>
      <c r="N63" s="264"/>
      <c r="O63" s="264"/>
      <c r="P63" s="264">
        <v>3</v>
      </c>
      <c r="Q63" s="19"/>
      <c r="S63"/>
      <c r="U63"/>
      <c r="V63"/>
      <c r="W63"/>
      <c r="X63"/>
      <c r="Y63"/>
      <c r="Z63"/>
      <c r="AA63"/>
      <c r="AB63"/>
      <c r="AC63" s="47">
        <f t="shared" si="8"/>
        <v>0</v>
      </c>
    </row>
    <row r="64" spans="7:29" x14ac:dyDescent="0.25">
      <c r="G64" s="35"/>
      <c r="H64" s="44"/>
      <c r="J64"/>
      <c r="K64"/>
      <c r="L64"/>
      <c r="M64"/>
      <c r="N64"/>
      <c r="O64"/>
      <c r="P64"/>
      <c r="Q64" s="19"/>
      <c r="R64" s="200" t="s">
        <v>220</v>
      </c>
      <c r="S64" s="200"/>
      <c r="T64" s="200" t="s">
        <v>529</v>
      </c>
      <c r="U64" s="201"/>
      <c r="V64" s="201"/>
      <c r="W64" s="201"/>
      <c r="X64" s="201"/>
      <c r="Y64" s="201"/>
      <c r="Z64" s="201"/>
      <c r="AA64" s="201"/>
      <c r="AB64" s="203"/>
      <c r="AC64" s="47">
        <f t="shared" si="8"/>
        <v>0</v>
      </c>
    </row>
    <row r="65" spans="7:29" x14ac:dyDescent="0.25">
      <c r="G65" s="35"/>
      <c r="H65" s="44">
        <f>J65+M65+N65+O65+P65</f>
        <v>0</v>
      </c>
      <c r="I65" s="19"/>
      <c r="J65" s="19"/>
      <c r="K65" s="19"/>
      <c r="L65" s="19"/>
      <c r="M65" s="19"/>
      <c r="N65" s="19"/>
      <c r="O65" s="19"/>
      <c r="P65" s="19"/>
      <c r="Q65" s="19"/>
      <c r="R65" s="202" t="s">
        <v>220</v>
      </c>
      <c r="S65" s="201">
        <v>1</v>
      </c>
      <c r="T65" s="202" t="s">
        <v>83</v>
      </c>
      <c r="U65" s="201">
        <v>1</v>
      </c>
      <c r="V65" s="201"/>
      <c r="W65" s="203"/>
      <c r="X65" s="203"/>
      <c r="Y65" s="203"/>
      <c r="Z65" s="203"/>
      <c r="AA65" s="203"/>
      <c r="AB65" s="203"/>
      <c r="AC65" s="47">
        <f t="shared" si="8"/>
        <v>0.5</v>
      </c>
    </row>
    <row r="66" spans="7:29" x14ac:dyDescent="0.25">
      <c r="G66" s="35"/>
      <c r="H66" s="44">
        <v>0</v>
      </c>
      <c r="Q66" s="19"/>
      <c r="AB66" s="44"/>
      <c r="AC66" s="47">
        <f t="shared" si="8"/>
        <v>0</v>
      </c>
    </row>
    <row r="67" spans="7:29" x14ac:dyDescent="0.25">
      <c r="G67" s="35"/>
      <c r="H67" s="44">
        <f>J67+M67+N67+O67+P67</f>
        <v>0</v>
      </c>
      <c r="I67" s="19"/>
      <c r="J67" s="44"/>
      <c r="K67" s="44"/>
      <c r="L67" s="44"/>
      <c r="M67" s="19"/>
      <c r="N67" s="19"/>
      <c r="O67" s="19"/>
      <c r="P67" s="19"/>
      <c r="Q67" s="19"/>
      <c r="R67" s="129"/>
      <c r="S67" s="131"/>
      <c r="T67" s="129"/>
      <c r="U67" s="131"/>
      <c r="V67" s="131"/>
      <c r="W67" s="131"/>
      <c r="X67" s="131"/>
      <c r="Y67" s="131"/>
      <c r="Z67" s="131"/>
      <c r="AA67" s="131"/>
      <c r="AB67" s="128"/>
      <c r="AC67" s="47">
        <f t="shared" si="8"/>
        <v>0</v>
      </c>
    </row>
    <row r="68" spans="7:29" x14ac:dyDescent="0.25">
      <c r="G68" s="35"/>
      <c r="H68" s="44">
        <f>J68+M68+N68+O68+P68</f>
        <v>0</v>
      </c>
      <c r="I68" s="19"/>
      <c r="J68" s="44"/>
      <c r="K68" s="44"/>
      <c r="L68" s="44"/>
      <c r="M68" s="19"/>
      <c r="N68" s="19"/>
      <c r="O68" s="19"/>
      <c r="P68" s="19"/>
      <c r="Q68" s="19"/>
      <c r="R68" s="279" t="s">
        <v>345</v>
      </c>
      <c r="S68" s="281">
        <v>0</v>
      </c>
      <c r="T68" s="279" t="s">
        <v>497</v>
      </c>
      <c r="U68" s="131">
        <v>2</v>
      </c>
      <c r="V68" s="131"/>
      <c r="W68" s="131">
        <v>2</v>
      </c>
      <c r="X68" s="131">
        <v>2</v>
      </c>
      <c r="Y68" s="128"/>
      <c r="Z68" s="128"/>
      <c r="AA68" s="128"/>
      <c r="AB68" s="128"/>
      <c r="AC68" s="47">
        <f t="shared" si="8"/>
        <v>1</v>
      </c>
    </row>
    <row r="69" spans="7:29" x14ac:dyDescent="0.25">
      <c r="G69" s="35"/>
      <c r="H69" s="44">
        <f>J69+M69+N69+O69+P69</f>
        <v>0</v>
      </c>
      <c r="I69" s="19"/>
      <c r="J69" s="19"/>
      <c r="K69" s="19"/>
      <c r="L69" s="19"/>
      <c r="M69" s="19"/>
      <c r="N69" s="19"/>
      <c r="O69" s="19"/>
      <c r="P69" s="19"/>
      <c r="Q69" s="19"/>
      <c r="R69" s="280" t="s">
        <v>349</v>
      </c>
      <c r="S69" s="131"/>
      <c r="T69" s="131"/>
      <c r="U69" s="131">
        <v>1</v>
      </c>
      <c r="V69" s="131"/>
      <c r="W69" s="131">
        <v>1</v>
      </c>
      <c r="X69" s="131">
        <v>1</v>
      </c>
      <c r="Y69" s="131"/>
      <c r="Z69" s="131"/>
      <c r="AA69" s="131"/>
      <c r="AB69" s="128"/>
      <c r="AC69" s="47">
        <f t="shared" si="8"/>
        <v>0.5</v>
      </c>
    </row>
    <row r="70" spans="7:29" x14ac:dyDescent="0.25">
      <c r="G70" s="35"/>
      <c r="H70" s="44">
        <f>J70+M70+N70+O70+P70</f>
        <v>0</v>
      </c>
      <c r="I70" s="19"/>
      <c r="J70" s="19"/>
      <c r="K70" s="19"/>
      <c r="L70" s="19"/>
      <c r="M70" s="19"/>
      <c r="N70"/>
      <c r="O70" s="19"/>
      <c r="P70" s="19"/>
      <c r="Q70" s="19"/>
      <c r="R70" s="280" t="s">
        <v>345</v>
      </c>
      <c r="S70" s="131">
        <v>1</v>
      </c>
      <c r="T70" s="280" t="s">
        <v>83</v>
      </c>
      <c r="U70" s="131">
        <v>1</v>
      </c>
      <c r="V70" s="131"/>
      <c r="W70" s="131"/>
      <c r="X70" s="131"/>
      <c r="Y70" s="131"/>
      <c r="Z70" s="131"/>
      <c r="AA70" s="131"/>
      <c r="AB70" s="131"/>
      <c r="AC70" s="47">
        <f t="shared" si="8"/>
        <v>0.5</v>
      </c>
    </row>
    <row r="71" spans="7:29" x14ac:dyDescent="0.25">
      <c r="G71" s="35"/>
      <c r="H71" s="44"/>
      <c r="I71" s="19"/>
      <c r="J71" s="19"/>
      <c r="K71" s="19"/>
      <c r="L71" s="19"/>
      <c r="M71" s="19"/>
      <c r="N71"/>
      <c r="O71" s="19"/>
      <c r="P71" s="19"/>
      <c r="Q71" s="19"/>
      <c r="R71" s="384"/>
      <c r="S71" s="385"/>
      <c r="T71" s="384" t="s">
        <v>496</v>
      </c>
      <c r="U71" s="385"/>
      <c r="V71" s="385">
        <v>2</v>
      </c>
      <c r="W71" s="385"/>
      <c r="X71" s="385"/>
      <c r="Y71" s="385"/>
      <c r="Z71" s="385"/>
      <c r="AA71" s="385"/>
      <c r="AB71" s="385"/>
      <c r="AC71" s="47"/>
    </row>
    <row r="72" spans="7:29" x14ac:dyDescent="0.25">
      <c r="G72" s="35"/>
      <c r="H72" s="44"/>
      <c r="I72" s="19"/>
      <c r="J72" s="19"/>
      <c r="K72" s="19"/>
      <c r="L72" s="19"/>
      <c r="M72" s="19"/>
      <c r="N72"/>
      <c r="O72" s="19"/>
      <c r="P72" s="19"/>
      <c r="Q72" s="19"/>
      <c r="R72" s="384" t="s">
        <v>345</v>
      </c>
      <c r="S72" s="385">
        <v>1</v>
      </c>
      <c r="T72" s="386" t="s">
        <v>188</v>
      </c>
      <c r="U72" s="386">
        <v>1</v>
      </c>
      <c r="V72" s="386"/>
      <c r="W72" s="386"/>
      <c r="X72" s="386">
        <v>1</v>
      </c>
      <c r="Y72" s="386"/>
      <c r="Z72" s="385"/>
      <c r="AA72" s="385"/>
      <c r="AB72" s="385"/>
      <c r="AC72" s="47">
        <f t="shared" si="8"/>
        <v>0.5</v>
      </c>
    </row>
    <row r="73" spans="7:29" x14ac:dyDescent="0.25">
      <c r="G73" s="35"/>
      <c r="H73" s="44"/>
      <c r="I73" s="19"/>
      <c r="J73" s="19"/>
      <c r="K73" s="19"/>
      <c r="L73" s="19"/>
      <c r="M73" s="19"/>
      <c r="N73"/>
      <c r="O73" s="19"/>
      <c r="P73" s="19"/>
      <c r="Q73" s="19"/>
      <c r="R73" s="384" t="s">
        <v>345</v>
      </c>
      <c r="S73" s="385">
        <v>1</v>
      </c>
      <c r="T73" s="384" t="s">
        <v>91</v>
      </c>
      <c r="U73" s="386">
        <v>1</v>
      </c>
      <c r="V73" s="386"/>
      <c r="W73" s="386"/>
      <c r="X73" s="386"/>
      <c r="Y73" s="386"/>
      <c r="Z73" s="385"/>
      <c r="AA73" s="385"/>
      <c r="AB73" s="385"/>
      <c r="AC73" s="47">
        <f t="shared" si="8"/>
        <v>0.5</v>
      </c>
    </row>
    <row r="74" spans="7:29" x14ac:dyDescent="0.25">
      <c r="G74" s="35"/>
      <c r="H74" s="44"/>
      <c r="I74" s="19"/>
      <c r="J74" s="19"/>
      <c r="K74" s="19"/>
      <c r="L74" s="19"/>
      <c r="M74" s="19"/>
      <c r="N74"/>
      <c r="O74" s="19"/>
      <c r="P74" s="19"/>
      <c r="Q74" s="19"/>
      <c r="AC74" s="47">
        <f t="shared" si="8"/>
        <v>0</v>
      </c>
    </row>
    <row r="75" spans="7:29" x14ac:dyDescent="0.25">
      <c r="G75" s="35"/>
      <c r="H75" s="44"/>
      <c r="I75" s="19"/>
      <c r="J75" s="19"/>
      <c r="K75" s="19"/>
      <c r="L75" s="19"/>
      <c r="M75" s="19"/>
      <c r="N75"/>
      <c r="O75" s="19"/>
      <c r="P75" s="19"/>
      <c r="Q75" s="19"/>
      <c r="R75" s="282" t="s">
        <v>283</v>
      </c>
      <c r="S75" s="282"/>
      <c r="T75" s="282" t="s">
        <v>529</v>
      </c>
      <c r="U75" s="37"/>
      <c r="V75" s="37"/>
      <c r="W75" s="37"/>
      <c r="X75" s="37"/>
      <c r="Y75" s="37"/>
      <c r="Z75" s="37"/>
      <c r="AA75" s="37"/>
      <c r="AB75" s="37"/>
      <c r="AC75" s="47">
        <f t="shared" si="8"/>
        <v>0</v>
      </c>
    </row>
    <row r="76" spans="7:29" x14ac:dyDescent="0.25">
      <c r="G76" s="35"/>
      <c r="H76" s="44"/>
      <c r="I76" s="19"/>
      <c r="J76" s="19"/>
      <c r="K76" s="19"/>
      <c r="L76" s="19"/>
      <c r="M76" s="19"/>
      <c r="N76"/>
      <c r="O76" s="19"/>
      <c r="P76" s="19"/>
      <c r="Q76" s="19"/>
      <c r="R76" s="387"/>
      <c r="S76" s="387">
        <v>1</v>
      </c>
      <c r="T76" s="387" t="s">
        <v>484</v>
      </c>
      <c r="U76" s="387">
        <v>1</v>
      </c>
      <c r="V76" s="387"/>
      <c r="W76" s="387"/>
      <c r="X76" s="387"/>
      <c r="Y76" s="387"/>
      <c r="Z76" s="387"/>
      <c r="AA76" s="387"/>
      <c r="AB76" s="387"/>
      <c r="AC76" s="47">
        <f t="shared" si="8"/>
        <v>0.5</v>
      </c>
    </row>
    <row r="77" spans="7:29" x14ac:dyDescent="0.25">
      <c r="G77" s="35"/>
      <c r="H77" s="44"/>
      <c r="I77" s="19"/>
      <c r="J77" s="19"/>
      <c r="K77" s="19"/>
      <c r="L77" s="19"/>
      <c r="M77" s="19"/>
      <c r="N77"/>
      <c r="O77" s="19"/>
      <c r="P77" s="19"/>
      <c r="Q77" s="19"/>
      <c r="R77" s="387"/>
      <c r="S77" s="387">
        <v>1</v>
      </c>
      <c r="T77" s="387" t="s">
        <v>83</v>
      </c>
      <c r="U77" s="387">
        <v>1</v>
      </c>
      <c r="V77" s="387"/>
      <c r="W77" s="387"/>
      <c r="X77" s="387"/>
      <c r="Y77" s="387"/>
      <c r="Z77" s="387"/>
      <c r="AA77" s="387"/>
      <c r="AB77" s="387"/>
      <c r="AC77" s="47">
        <f t="shared" si="8"/>
        <v>0.5</v>
      </c>
    </row>
    <row r="78" spans="7:29" x14ac:dyDescent="0.25">
      <c r="G78" s="35"/>
      <c r="H78" s="44"/>
      <c r="I78" s="19"/>
      <c r="J78" s="19"/>
      <c r="K78" s="19"/>
      <c r="L78" s="19"/>
      <c r="M78" s="19"/>
      <c r="N78"/>
      <c r="O78" s="19"/>
      <c r="P78" s="19"/>
      <c r="Q78" s="19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47">
        <f t="shared" si="8"/>
        <v>0</v>
      </c>
    </row>
    <row r="79" spans="7:29" x14ac:dyDescent="0.25">
      <c r="G79" s="35"/>
      <c r="H79" s="44"/>
      <c r="I79" s="19"/>
      <c r="J79" s="19"/>
      <c r="K79" s="19"/>
      <c r="L79" s="19"/>
      <c r="M79" s="19"/>
      <c r="N79"/>
      <c r="O79" s="19"/>
      <c r="P79" s="19"/>
      <c r="Q79" s="19"/>
      <c r="AC79" s="47">
        <f t="shared" si="8"/>
        <v>0</v>
      </c>
    </row>
    <row r="80" spans="7:29" x14ac:dyDescent="0.25">
      <c r="G80" s="35"/>
      <c r="H80" s="44">
        <f>J80+M80+N80+O80+P80</f>
        <v>0</v>
      </c>
      <c r="I80" s="19"/>
      <c r="J80" s="19"/>
      <c r="K80" s="19"/>
      <c r="L80" s="19"/>
      <c r="M80" s="19"/>
      <c r="N80"/>
      <c r="O80" s="19"/>
      <c r="P80" s="19"/>
      <c r="Q80" s="19"/>
      <c r="R80" t="s">
        <v>92</v>
      </c>
      <c r="S80" s="219">
        <v>2</v>
      </c>
      <c r="T80" t="s">
        <v>154</v>
      </c>
      <c r="U80">
        <v>2</v>
      </c>
      <c r="AC80" s="47">
        <f t="shared" si="8"/>
        <v>1</v>
      </c>
    </row>
    <row r="81" spans="7:29" x14ac:dyDescent="0.25">
      <c r="G81" s="35"/>
      <c r="H81" s="44">
        <f>J81+M81+N81+O81+P81</f>
        <v>0</v>
      </c>
      <c r="I81" s="19"/>
      <c r="J81" s="19"/>
      <c r="K81" s="19"/>
      <c r="L81" s="19"/>
      <c r="M81" s="19"/>
      <c r="N81" s="19"/>
      <c r="O81" s="19"/>
      <c r="P81" s="19"/>
      <c r="Q81" s="19"/>
      <c r="R81" t="s">
        <v>264</v>
      </c>
      <c r="S81" s="219">
        <v>2</v>
      </c>
      <c r="T81" s="304" t="s">
        <v>521</v>
      </c>
      <c r="U81">
        <v>2</v>
      </c>
      <c r="V81" s="44"/>
      <c r="W81" s="44"/>
      <c r="X81" s="44"/>
      <c r="Y81" s="44"/>
      <c r="Z81" s="44"/>
      <c r="AA81" s="44"/>
      <c r="AB81" s="44"/>
      <c r="AC81" s="47">
        <f t="shared" si="8"/>
        <v>1</v>
      </c>
    </row>
    <row r="82" spans="7:29" x14ac:dyDescent="0.25">
      <c r="G82" s="35"/>
      <c r="H82" s="44">
        <f>J82+M82+N82+O82+P82</f>
        <v>0</v>
      </c>
      <c r="I82" s="19"/>
      <c r="J82" s="44"/>
      <c r="K82" s="44"/>
      <c r="L82" s="44"/>
      <c r="M82" s="44"/>
      <c r="N82" s="44"/>
      <c r="O82" s="44"/>
      <c r="P82" s="44"/>
      <c r="Q82" s="19"/>
      <c r="R82" s="19"/>
      <c r="S82" s="44">
        <f>U82+Y82+Z82+AA82+AB82</f>
        <v>0</v>
      </c>
      <c r="T82" s="19"/>
      <c r="U82" s="44"/>
      <c r="V82" s="44"/>
      <c r="W82" s="44"/>
      <c r="X82" s="44"/>
      <c r="Y82" s="44"/>
      <c r="Z82" s="44"/>
      <c r="AA82" s="44"/>
      <c r="AB82" s="44"/>
      <c r="AC82" s="47">
        <f>(U82/2)+(V82/2)+Y82+Z82+AA82</f>
        <v>0</v>
      </c>
    </row>
    <row r="83" spans="7:29" ht="15.75" thickBot="1" x14ac:dyDescent="0.3">
      <c r="G83" s="22" t="s">
        <v>167</v>
      </c>
      <c r="H83" s="58">
        <f>SUM(H62:H82)+SUM(S62:S82)</f>
        <v>15</v>
      </c>
      <c r="I83" s="59">
        <f>H83</f>
        <v>15</v>
      </c>
      <c r="J83" s="58"/>
      <c r="K83" s="58"/>
      <c r="L83" s="58"/>
      <c r="M83" s="58"/>
      <c r="N83" s="58"/>
      <c r="O83" s="58"/>
      <c r="P83" s="58"/>
      <c r="Q83" s="59"/>
      <c r="R83" s="59" t="s">
        <v>7</v>
      </c>
      <c r="S83" s="53"/>
      <c r="T83" s="59"/>
      <c r="U83" s="58"/>
      <c r="V83" s="58"/>
      <c r="W83" s="58"/>
      <c r="X83" s="58"/>
      <c r="Y83" s="58"/>
      <c r="Z83" s="58"/>
      <c r="AA83" s="58"/>
      <c r="AB83" s="58"/>
      <c r="AC83" s="25"/>
    </row>
    <row r="84" spans="7:29" ht="15.75" thickBot="1" x14ac:dyDescent="0.3">
      <c r="G84" s="2" t="s">
        <v>41</v>
      </c>
      <c r="H84" s="278" t="s">
        <v>93</v>
      </c>
      <c r="I84" s="2" t="s">
        <v>9</v>
      </c>
      <c r="J84" s="3" t="s">
        <v>11</v>
      </c>
      <c r="K84" s="3" t="s">
        <v>12</v>
      </c>
      <c r="L84" s="3" t="s">
        <v>13</v>
      </c>
      <c r="M84" s="3" t="s">
        <v>14</v>
      </c>
      <c r="N84" s="3" t="s">
        <v>15</v>
      </c>
      <c r="O84" s="3" t="s">
        <v>16</v>
      </c>
      <c r="P84" s="3" t="s">
        <v>43</v>
      </c>
      <c r="R84" s="2" t="s">
        <v>70</v>
      </c>
      <c r="S84" s="278" t="s">
        <v>93</v>
      </c>
      <c r="T84" s="2" t="s">
        <v>9</v>
      </c>
      <c r="U84" s="278" t="s">
        <v>89</v>
      </c>
      <c r="V84" s="278" t="s">
        <v>90</v>
      </c>
      <c r="W84" s="278" t="s">
        <v>12</v>
      </c>
      <c r="X84" s="278" t="s">
        <v>13</v>
      </c>
      <c r="Y84" s="278" t="s">
        <v>14</v>
      </c>
      <c r="Z84" s="278" t="s">
        <v>15</v>
      </c>
      <c r="AA84" s="278" t="s">
        <v>16</v>
      </c>
      <c r="AB84" s="278" t="s">
        <v>43</v>
      </c>
      <c r="AC84" s="278" t="s">
        <v>37</v>
      </c>
    </row>
    <row r="85" spans="7:29" x14ac:dyDescent="0.25">
      <c r="G85" s="34" t="s">
        <v>224</v>
      </c>
      <c r="H85" s="43"/>
      <c r="I85" s="15"/>
      <c r="J85" s="15"/>
      <c r="K85" s="15"/>
      <c r="L85" s="15"/>
      <c r="M85" s="15"/>
      <c r="N85" s="15"/>
      <c r="O85" s="15"/>
      <c r="P85" s="15"/>
      <c r="Q85" s="15"/>
      <c r="R85" s="320" t="s">
        <v>128</v>
      </c>
      <c r="S85" s="388">
        <v>2</v>
      </c>
      <c r="T85" s="320" t="s">
        <v>482</v>
      </c>
      <c r="U85" s="388">
        <v>1</v>
      </c>
      <c r="V85" s="388"/>
      <c r="W85" s="388">
        <v>2</v>
      </c>
      <c r="X85" s="388">
        <v>2</v>
      </c>
      <c r="Y85" s="388"/>
      <c r="Z85" s="388"/>
      <c r="AA85" s="388"/>
      <c r="AB85" s="388">
        <v>2</v>
      </c>
      <c r="AC85" s="46">
        <f t="shared" ref="AC85:AC96" si="9">(U85/2)+(V85/2)+Y85+Z85+AA85</f>
        <v>0.5</v>
      </c>
    </row>
    <row r="86" spans="7:29" x14ac:dyDescent="0.25">
      <c r="G86" s="35"/>
      <c r="H86" s="44">
        <v>1</v>
      </c>
      <c r="I86" t="s">
        <v>235</v>
      </c>
      <c r="J86"/>
      <c r="K86">
        <v>1</v>
      </c>
      <c r="L86"/>
      <c r="M86" s="19"/>
      <c r="N86" s="19"/>
      <c r="O86" s="19"/>
      <c r="P86" s="19"/>
      <c r="Q86" s="19"/>
      <c r="R86" t="s">
        <v>47</v>
      </c>
      <c r="S86">
        <v>2</v>
      </c>
      <c r="T86" t="s">
        <v>234</v>
      </c>
      <c r="U86" s="219">
        <v>1</v>
      </c>
      <c r="W86" s="219">
        <v>2</v>
      </c>
      <c r="X86" s="219">
        <v>2</v>
      </c>
      <c r="AA86" s="44"/>
      <c r="AB86" s="44"/>
      <c r="AC86" s="47">
        <f t="shared" si="9"/>
        <v>0.5</v>
      </c>
    </row>
    <row r="87" spans="7:29" x14ac:dyDescent="0.25">
      <c r="G87" s="35"/>
      <c r="H87" s="44">
        <v>2</v>
      </c>
      <c r="I87" t="s">
        <v>219</v>
      </c>
      <c r="J87"/>
      <c r="K87">
        <v>2</v>
      </c>
      <c r="L87">
        <v>1</v>
      </c>
      <c r="M87" s="19"/>
      <c r="N87" s="19"/>
      <c r="O87" s="19"/>
      <c r="P87" s="19"/>
      <c r="Q87" s="19"/>
      <c r="R87" t="s">
        <v>232</v>
      </c>
      <c r="S87">
        <v>1</v>
      </c>
      <c r="T87" t="s">
        <v>233</v>
      </c>
      <c r="U87" s="219">
        <v>1</v>
      </c>
      <c r="W87" s="219">
        <v>1</v>
      </c>
      <c r="X87" s="219">
        <v>1</v>
      </c>
      <c r="AA87" s="44"/>
      <c r="AB87" s="44"/>
      <c r="AC87" s="47">
        <f t="shared" si="9"/>
        <v>0.5</v>
      </c>
    </row>
    <row r="88" spans="7:29" x14ac:dyDescent="0.25">
      <c r="G88" s="35"/>
      <c r="H88" s="44"/>
      <c r="J88"/>
      <c r="K88"/>
      <c r="L88"/>
      <c r="M88"/>
      <c r="N88"/>
      <c r="O88"/>
      <c r="P88"/>
      <c r="R88" s="19"/>
      <c r="S88" s="19"/>
      <c r="T88" s="19"/>
      <c r="U88" s="44"/>
      <c r="V88" s="44"/>
      <c r="W88" s="44"/>
      <c r="X88" s="44"/>
      <c r="Y88" s="44"/>
      <c r="Z88" s="44"/>
      <c r="AA88" s="44"/>
      <c r="AB88" s="44"/>
      <c r="AC88" s="47">
        <f t="shared" si="9"/>
        <v>0</v>
      </c>
    </row>
    <row r="89" spans="7:29" x14ac:dyDescent="0.25">
      <c r="G89" s="35"/>
      <c r="H89" s="44">
        <v>1</v>
      </c>
      <c r="I89" s="264" t="s">
        <v>394</v>
      </c>
      <c r="J89" s="264">
        <v>1</v>
      </c>
      <c r="K89" s="264">
        <v>1</v>
      </c>
      <c r="L89" s="264">
        <v>1</v>
      </c>
      <c r="M89" s="264"/>
      <c r="N89" s="264"/>
      <c r="O89" s="264"/>
      <c r="P89" s="264">
        <v>1</v>
      </c>
      <c r="R89" s="38" t="s">
        <v>555</v>
      </c>
      <c r="S89" s="44">
        <f>U89+Y89+Z89+AA89+AB89</f>
        <v>1</v>
      </c>
      <c r="T89" s="38" t="s">
        <v>113</v>
      </c>
      <c r="U89" s="48"/>
      <c r="V89" s="48"/>
      <c r="W89" s="48">
        <v>1</v>
      </c>
      <c r="X89" s="48">
        <v>1</v>
      </c>
      <c r="Y89" s="48">
        <v>1</v>
      </c>
      <c r="Z89" s="48"/>
      <c r="AA89" s="48"/>
      <c r="AB89" s="48"/>
      <c r="AC89" s="47">
        <f t="shared" si="9"/>
        <v>1</v>
      </c>
    </row>
    <row r="90" spans="7:29" x14ac:dyDescent="0.25">
      <c r="G90" s="35"/>
      <c r="H90" s="44"/>
      <c r="J90"/>
      <c r="K90"/>
      <c r="L90"/>
      <c r="M90"/>
      <c r="N90"/>
      <c r="O90"/>
      <c r="P90"/>
      <c r="R90" s="38"/>
      <c r="S90" s="44">
        <f>U90+Y90+Z90+AA90+AB90</f>
        <v>1</v>
      </c>
      <c r="T90" s="38" t="s">
        <v>111</v>
      </c>
      <c r="U90" s="48">
        <v>1</v>
      </c>
      <c r="V90" s="48"/>
      <c r="W90" s="48">
        <v>1</v>
      </c>
      <c r="X90" s="48">
        <v>1</v>
      </c>
      <c r="Y90" s="48"/>
      <c r="Z90" s="48"/>
      <c r="AA90" s="48"/>
      <c r="AB90" s="48"/>
      <c r="AC90" s="47">
        <f t="shared" si="9"/>
        <v>0.5</v>
      </c>
    </row>
    <row r="91" spans="7:29" x14ac:dyDescent="0.25">
      <c r="G91" s="35"/>
      <c r="H91" s="44"/>
      <c r="J91"/>
      <c r="K91"/>
      <c r="L91"/>
      <c r="M91"/>
      <c r="N91"/>
      <c r="O91"/>
      <c r="P91"/>
      <c r="R91" s="38"/>
      <c r="S91" s="44">
        <v>1</v>
      </c>
      <c r="T91" s="38" t="s">
        <v>176</v>
      </c>
      <c r="U91" s="48">
        <v>1</v>
      </c>
      <c r="V91" s="48"/>
      <c r="W91" s="48">
        <v>1</v>
      </c>
      <c r="X91" s="48">
        <v>1</v>
      </c>
      <c r="Y91" s="48"/>
      <c r="Z91" s="48"/>
      <c r="AA91" s="48"/>
      <c r="AB91" s="48">
        <v>1</v>
      </c>
      <c r="AC91" s="47">
        <f t="shared" si="9"/>
        <v>0.5</v>
      </c>
    </row>
    <row r="92" spans="7:29" x14ac:dyDescent="0.25">
      <c r="G92" s="35"/>
      <c r="H92" s="44"/>
      <c r="J92"/>
      <c r="K92"/>
      <c r="L92"/>
      <c r="M92"/>
      <c r="N92"/>
      <c r="O92"/>
      <c r="P92"/>
      <c r="S92"/>
      <c r="AB92" s="44"/>
      <c r="AC92" s="47">
        <f t="shared" si="9"/>
        <v>0</v>
      </c>
    </row>
    <row r="93" spans="7:29" x14ac:dyDescent="0.25">
      <c r="G93" s="35"/>
      <c r="H93" s="44"/>
      <c r="J93"/>
      <c r="K93"/>
      <c r="L93"/>
      <c r="M93"/>
      <c r="N93"/>
      <c r="O93"/>
      <c r="P93"/>
      <c r="R93" t="s">
        <v>383</v>
      </c>
      <c r="S93">
        <v>2</v>
      </c>
      <c r="T93" s="205" t="s">
        <v>489</v>
      </c>
      <c r="U93" s="219">
        <v>2</v>
      </c>
      <c r="Y93" s="219">
        <v>1</v>
      </c>
      <c r="AB93" s="44"/>
      <c r="AC93" s="47">
        <f t="shared" si="9"/>
        <v>2</v>
      </c>
    </row>
    <row r="94" spans="7:29" x14ac:dyDescent="0.25">
      <c r="G94" s="35"/>
      <c r="H94" s="44"/>
      <c r="I94" s="19"/>
      <c r="J94" s="19"/>
      <c r="K94" s="19"/>
      <c r="L94" s="19"/>
      <c r="M94" s="19"/>
      <c r="N94" s="19"/>
      <c r="O94" s="19"/>
      <c r="P94" s="19"/>
      <c r="S94"/>
      <c r="AB94" s="44"/>
      <c r="AC94" s="47">
        <f t="shared" si="9"/>
        <v>0</v>
      </c>
    </row>
    <row r="95" spans="7:29" x14ac:dyDescent="0.25">
      <c r="G95" s="35"/>
      <c r="H95" s="44"/>
      <c r="I95" s="19"/>
      <c r="J95" s="19"/>
      <c r="K95" s="19"/>
      <c r="L95" s="19"/>
      <c r="M95" s="19"/>
      <c r="N95" s="19"/>
      <c r="O95" s="19"/>
      <c r="P95" s="19"/>
      <c r="S95"/>
      <c r="AB95" s="44"/>
      <c r="AC95" s="47">
        <f t="shared" si="9"/>
        <v>0</v>
      </c>
    </row>
    <row r="96" spans="7:29" x14ac:dyDescent="0.25">
      <c r="G96" s="35"/>
      <c r="H96" s="44"/>
      <c r="I96" s="19"/>
      <c r="J96" s="44"/>
      <c r="K96" s="44"/>
      <c r="L96" s="44"/>
      <c r="M96" s="44"/>
      <c r="N96" s="44"/>
      <c r="O96" s="44"/>
      <c r="P96" s="44"/>
      <c r="Q96" s="19"/>
      <c r="R96" s="19"/>
      <c r="S96" s="44">
        <f>U96+Y96+Z96+AA96+AB96</f>
        <v>0</v>
      </c>
      <c r="T96" s="19"/>
      <c r="U96" s="44"/>
      <c r="V96" s="44"/>
      <c r="W96" s="44"/>
      <c r="X96" s="44"/>
      <c r="Y96" s="44"/>
      <c r="Z96" s="44"/>
      <c r="AA96" s="44"/>
      <c r="AB96" s="44"/>
      <c r="AC96" s="47">
        <f t="shared" si="9"/>
        <v>0</v>
      </c>
    </row>
    <row r="97" spans="7:29" ht="15.75" thickBot="1" x14ac:dyDescent="0.3">
      <c r="G97" s="22" t="s">
        <v>167</v>
      </c>
      <c r="H97" s="58">
        <f>SUM(H85:H96)+SUM(S85:S96)</f>
        <v>14</v>
      </c>
      <c r="I97" s="59">
        <f>H97</f>
        <v>14</v>
      </c>
      <c r="J97" s="58"/>
      <c r="K97" s="58"/>
      <c r="L97" s="58"/>
      <c r="M97" s="58"/>
      <c r="N97" s="58"/>
      <c r="O97" s="58"/>
      <c r="P97" s="58"/>
      <c r="Q97" s="59"/>
      <c r="R97" s="59" t="s">
        <v>7</v>
      </c>
      <c r="S97" s="53"/>
      <c r="T97" s="59"/>
      <c r="U97" s="58"/>
      <c r="V97" s="58"/>
      <c r="W97" s="58"/>
      <c r="X97" s="58"/>
      <c r="Y97" s="58"/>
      <c r="Z97" s="58"/>
      <c r="AA97" s="58"/>
      <c r="AB97" s="58"/>
      <c r="AC97" s="25"/>
    </row>
    <row r="98" spans="7:29" ht="15.75" thickBot="1" x14ac:dyDescent="0.3">
      <c r="G98" s="2" t="s">
        <v>41</v>
      </c>
      <c r="H98" s="278" t="s">
        <v>93</v>
      </c>
      <c r="I98" s="2" t="s">
        <v>9</v>
      </c>
      <c r="J98" s="3" t="s">
        <v>11</v>
      </c>
      <c r="K98" s="3" t="s">
        <v>12</v>
      </c>
      <c r="L98" s="3" t="s">
        <v>13</v>
      </c>
      <c r="M98" s="3" t="s">
        <v>14</v>
      </c>
      <c r="N98" s="3" t="s">
        <v>15</v>
      </c>
      <c r="O98" s="3" t="s">
        <v>16</v>
      </c>
      <c r="P98" s="3" t="s">
        <v>43</v>
      </c>
      <c r="R98" s="2" t="s">
        <v>70</v>
      </c>
      <c r="S98" s="278" t="s">
        <v>93</v>
      </c>
      <c r="T98" s="2" t="s">
        <v>9</v>
      </c>
      <c r="U98" s="278" t="s">
        <v>89</v>
      </c>
      <c r="V98" s="278" t="s">
        <v>90</v>
      </c>
      <c r="W98" s="278" t="s">
        <v>12</v>
      </c>
      <c r="X98" s="278" t="s">
        <v>13</v>
      </c>
      <c r="Y98" s="278" t="s">
        <v>14</v>
      </c>
      <c r="Z98" s="278" t="s">
        <v>15</v>
      </c>
      <c r="AA98" s="278" t="s">
        <v>16</v>
      </c>
      <c r="AB98" s="278" t="s">
        <v>43</v>
      </c>
      <c r="AC98" s="278" t="s">
        <v>37</v>
      </c>
    </row>
    <row r="99" spans="7:29" x14ac:dyDescent="0.25">
      <c r="G99" s="34" t="s">
        <v>468</v>
      </c>
      <c r="H99" s="43">
        <f>J99+M99+N99+O99+P99</f>
        <v>1</v>
      </c>
      <c r="I99" s="263" t="s">
        <v>44</v>
      </c>
      <c r="J99" s="263"/>
      <c r="K99" s="263"/>
      <c r="L99" s="263"/>
      <c r="M99" s="263"/>
      <c r="N99" s="263"/>
      <c r="O99" s="263"/>
      <c r="P99" s="263">
        <v>1</v>
      </c>
      <c r="Q99" s="15"/>
      <c r="R99" s="15" t="s">
        <v>341</v>
      </c>
      <c r="S99" s="15"/>
      <c r="T99" s="15" t="s">
        <v>474</v>
      </c>
      <c r="U99" s="43"/>
      <c r="V99" s="43"/>
      <c r="W99" s="43"/>
      <c r="X99" s="43"/>
      <c r="Y99" s="43"/>
      <c r="Z99" s="43"/>
      <c r="AA99" s="43"/>
      <c r="AB99" s="43"/>
      <c r="AC99" s="46">
        <f t="shared" ref="AC99:AC110" si="10">(U99/2)+(V99/2)+Y99+Z99+AA99</f>
        <v>0</v>
      </c>
    </row>
    <row r="100" spans="7:29" x14ac:dyDescent="0.25">
      <c r="G100" s="35"/>
      <c r="H100" s="44">
        <v>0</v>
      </c>
      <c r="I100" s="261" t="s">
        <v>86</v>
      </c>
      <c r="J100" s="261"/>
      <c r="K100" s="261">
        <v>1</v>
      </c>
      <c r="L100" s="261">
        <v>1</v>
      </c>
      <c r="M100" s="19"/>
      <c r="N100" s="19"/>
      <c r="O100" s="19"/>
      <c r="P100" s="19"/>
      <c r="Q100" s="19"/>
      <c r="R100" s="19" t="s">
        <v>338</v>
      </c>
      <c r="S100" s="19"/>
      <c r="T100" s="19" t="s">
        <v>474</v>
      </c>
      <c r="U100" s="44"/>
      <c r="V100" s="44"/>
      <c r="W100" s="44"/>
      <c r="X100" s="44"/>
      <c r="Y100" s="44"/>
      <c r="Z100" s="44"/>
      <c r="AA100" s="44"/>
      <c r="AB100" s="44"/>
      <c r="AC100" s="47">
        <f t="shared" si="10"/>
        <v>0</v>
      </c>
    </row>
    <row r="101" spans="7:29" x14ac:dyDescent="0.25">
      <c r="G101" s="35"/>
      <c r="H101" s="44">
        <f>J101+M101+N101+O101+P101</f>
        <v>0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 t="s">
        <v>337</v>
      </c>
      <c r="S101" s="19">
        <v>1</v>
      </c>
      <c r="T101" s="19" t="s">
        <v>340</v>
      </c>
      <c r="U101" s="44"/>
      <c r="V101" s="44"/>
      <c r="W101" s="44">
        <v>1</v>
      </c>
      <c r="X101" s="44">
        <v>1</v>
      </c>
      <c r="Y101" s="44"/>
      <c r="Z101" s="44"/>
      <c r="AA101" s="44"/>
      <c r="AB101" s="44"/>
      <c r="AC101" s="47">
        <f t="shared" si="10"/>
        <v>0</v>
      </c>
    </row>
    <row r="102" spans="7:29" x14ac:dyDescent="0.25">
      <c r="G102" s="35"/>
      <c r="H102" s="44">
        <f>J102+M102+N102+O102+P102</f>
        <v>0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 t="s">
        <v>374</v>
      </c>
      <c r="S102" s="19"/>
      <c r="T102" s="19" t="s">
        <v>474</v>
      </c>
      <c r="U102" s="44"/>
      <c r="V102" s="44"/>
      <c r="W102" s="44"/>
      <c r="X102" s="44"/>
      <c r="Y102" s="44"/>
      <c r="Z102" s="44"/>
      <c r="AA102" s="44"/>
      <c r="AB102" s="44"/>
      <c r="AC102" s="47">
        <f t="shared" si="10"/>
        <v>0</v>
      </c>
    </row>
    <row r="103" spans="7:29" x14ac:dyDescent="0.25">
      <c r="G103" s="35"/>
      <c r="H103" s="44">
        <v>0</v>
      </c>
      <c r="I103" s="19"/>
      <c r="J103" s="44"/>
      <c r="K103" s="44"/>
      <c r="L103" s="44"/>
      <c r="M103" s="44"/>
      <c r="N103" s="44"/>
      <c r="O103" s="44"/>
      <c r="P103" s="44"/>
      <c r="Q103" s="19"/>
      <c r="R103" s="19" t="s">
        <v>319</v>
      </c>
      <c r="S103" s="19"/>
      <c r="T103" s="19" t="s">
        <v>474</v>
      </c>
      <c r="U103" s="44"/>
      <c r="V103" s="44"/>
      <c r="W103" s="44"/>
      <c r="X103" s="44"/>
      <c r="Y103" s="44"/>
      <c r="Z103" s="44"/>
      <c r="AA103" s="44"/>
      <c r="AB103" s="44"/>
      <c r="AC103" s="47">
        <f t="shared" si="10"/>
        <v>0</v>
      </c>
    </row>
    <row r="104" spans="7:29" x14ac:dyDescent="0.25">
      <c r="G104" s="35"/>
      <c r="H104" s="44">
        <f t="shared" ref="H104:H110" si="11">J104+M104+N104+O104+P104</f>
        <v>0</v>
      </c>
      <c r="I104" s="19"/>
      <c r="J104" s="44"/>
      <c r="K104" s="44"/>
      <c r="L104" s="44"/>
      <c r="M104" s="19"/>
      <c r="N104" s="19"/>
      <c r="O104" s="19"/>
      <c r="P104" s="19"/>
      <c r="Q104" s="19"/>
      <c r="R104" s="33" t="s">
        <v>475</v>
      </c>
      <c r="S104" s="19">
        <v>1</v>
      </c>
      <c r="T104" s="275" t="s">
        <v>339</v>
      </c>
      <c r="U104" s="276"/>
      <c r="V104" s="276"/>
      <c r="W104" s="276"/>
      <c r="X104" s="276">
        <v>1</v>
      </c>
      <c r="Y104" s="44"/>
      <c r="Z104" s="44"/>
      <c r="AA104" s="44"/>
      <c r="AB104" s="44"/>
      <c r="AC104" s="47">
        <f t="shared" si="10"/>
        <v>0</v>
      </c>
    </row>
    <row r="105" spans="7:29" x14ac:dyDescent="0.25">
      <c r="G105" s="35"/>
      <c r="H105" s="44">
        <f t="shared" si="11"/>
        <v>0</v>
      </c>
      <c r="I105" s="19"/>
      <c r="J105" s="44"/>
      <c r="K105" s="44"/>
      <c r="L105" s="44"/>
      <c r="M105" s="19"/>
      <c r="N105" s="19"/>
      <c r="O105" s="19"/>
      <c r="P105" s="19"/>
      <c r="Q105" s="19"/>
      <c r="R105" s="19"/>
      <c r="S105" s="19"/>
      <c r="T105" s="19"/>
      <c r="U105" s="44"/>
      <c r="V105" s="44"/>
      <c r="W105" s="44"/>
      <c r="X105" s="44"/>
      <c r="Y105" s="44"/>
      <c r="Z105" s="44"/>
      <c r="AA105" s="44"/>
      <c r="AB105" s="44"/>
      <c r="AC105" s="47">
        <f t="shared" si="10"/>
        <v>0</v>
      </c>
    </row>
    <row r="106" spans="7:29" x14ac:dyDescent="0.25">
      <c r="G106" s="35"/>
      <c r="H106" s="44">
        <f t="shared" si="11"/>
        <v>0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44"/>
      <c r="V106" s="44"/>
      <c r="W106" s="44"/>
      <c r="X106" s="44"/>
      <c r="Y106" s="44"/>
      <c r="Z106" s="44"/>
      <c r="AA106" s="44"/>
      <c r="AB106" s="44"/>
      <c r="AC106" s="47">
        <f t="shared" si="10"/>
        <v>0</v>
      </c>
    </row>
    <row r="107" spans="7:29" x14ac:dyDescent="0.25">
      <c r="G107" s="35"/>
      <c r="H107" s="44">
        <f t="shared" si="11"/>
        <v>0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44"/>
      <c r="V107" s="44"/>
      <c r="W107" s="44"/>
      <c r="X107" s="44"/>
      <c r="Y107" s="44"/>
      <c r="Z107" s="44"/>
      <c r="AA107" s="44"/>
      <c r="AB107" s="44"/>
      <c r="AC107" s="47">
        <f t="shared" si="10"/>
        <v>0</v>
      </c>
    </row>
    <row r="108" spans="7:29" x14ac:dyDescent="0.25">
      <c r="G108" s="35"/>
      <c r="H108" s="44">
        <f t="shared" si="11"/>
        <v>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44"/>
      <c r="V108" s="44"/>
      <c r="W108" s="44"/>
      <c r="X108" s="44"/>
      <c r="Y108" s="44"/>
      <c r="Z108" s="44"/>
      <c r="AA108" s="44"/>
      <c r="AB108" s="44"/>
      <c r="AC108" s="47">
        <f t="shared" si="10"/>
        <v>0</v>
      </c>
    </row>
    <row r="109" spans="7:29" ht="16.5" customHeight="1" x14ac:dyDescent="0.25">
      <c r="G109" s="35"/>
      <c r="H109" s="44">
        <f t="shared" si="11"/>
        <v>0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44"/>
      <c r="T109" s="19"/>
      <c r="U109" s="44"/>
      <c r="V109" s="44"/>
      <c r="W109" s="44"/>
      <c r="X109" s="44"/>
      <c r="Y109" s="44"/>
      <c r="Z109" s="44"/>
      <c r="AA109" s="44"/>
      <c r="AB109" s="44"/>
      <c r="AC109" s="47">
        <f t="shared" si="10"/>
        <v>0</v>
      </c>
    </row>
    <row r="110" spans="7:29" x14ac:dyDescent="0.25">
      <c r="G110" s="35"/>
      <c r="H110" s="44">
        <f t="shared" si="11"/>
        <v>0</v>
      </c>
      <c r="I110" s="19"/>
      <c r="J110" s="44"/>
      <c r="K110" s="44"/>
      <c r="L110" s="44"/>
      <c r="M110" s="44"/>
      <c r="N110" s="44"/>
      <c r="O110" s="44"/>
      <c r="P110" s="44"/>
      <c r="Q110" s="19"/>
      <c r="R110" s="19"/>
      <c r="S110" s="44">
        <f>U110+Y110+Z110+AA110+AB110</f>
        <v>0</v>
      </c>
      <c r="T110" s="19"/>
      <c r="U110" s="44"/>
      <c r="V110" s="44"/>
      <c r="W110" s="44"/>
      <c r="X110" s="44"/>
      <c r="Y110" s="44"/>
      <c r="Z110" s="44"/>
      <c r="AA110" s="44"/>
      <c r="AB110" s="44"/>
      <c r="AC110" s="47">
        <f t="shared" si="10"/>
        <v>0</v>
      </c>
    </row>
    <row r="111" spans="7:29" ht="15.75" thickBot="1" x14ac:dyDescent="0.3">
      <c r="G111" s="22" t="s">
        <v>167</v>
      </c>
      <c r="H111" s="58">
        <f>SUM(H99:H110)+SUM(S99:S110)</f>
        <v>3</v>
      </c>
      <c r="I111" s="59">
        <f>H111</f>
        <v>3</v>
      </c>
      <c r="J111" s="58"/>
      <c r="K111" s="58"/>
      <c r="L111" s="58"/>
      <c r="M111" s="58"/>
      <c r="N111" s="58"/>
      <c r="O111" s="58"/>
      <c r="P111" s="58"/>
      <c r="Q111" s="59"/>
      <c r="R111" s="59" t="s">
        <v>7</v>
      </c>
      <c r="S111" s="53"/>
      <c r="T111" s="59"/>
      <c r="U111" s="58"/>
      <c r="V111" s="58"/>
      <c r="W111" s="58"/>
      <c r="X111" s="58"/>
      <c r="Y111" s="58"/>
      <c r="Z111" s="58"/>
      <c r="AA111" s="58"/>
      <c r="AB111" s="58"/>
      <c r="AC111" s="25"/>
    </row>
    <row r="112" spans="7:29" ht="15.75" thickBot="1" x14ac:dyDescent="0.3">
      <c r="G112" s="2" t="s">
        <v>41</v>
      </c>
      <c r="H112" s="278" t="s">
        <v>93</v>
      </c>
      <c r="I112" s="2" t="s">
        <v>9</v>
      </c>
      <c r="J112" s="3" t="s">
        <v>11</v>
      </c>
      <c r="K112" s="3" t="s">
        <v>12</v>
      </c>
      <c r="L112" s="3" t="s">
        <v>13</v>
      </c>
      <c r="M112" s="3" t="s">
        <v>14</v>
      </c>
      <c r="N112" s="3" t="s">
        <v>15</v>
      </c>
      <c r="O112" s="3" t="s">
        <v>16</v>
      </c>
      <c r="P112" s="3" t="s">
        <v>43</v>
      </c>
      <c r="R112" s="2" t="s">
        <v>70</v>
      </c>
      <c r="S112" s="278" t="s">
        <v>93</v>
      </c>
      <c r="T112" s="2" t="s">
        <v>9</v>
      </c>
      <c r="U112" s="278" t="s">
        <v>89</v>
      </c>
      <c r="V112" s="278" t="s">
        <v>90</v>
      </c>
      <c r="W112" s="278" t="s">
        <v>12</v>
      </c>
      <c r="X112" s="278" t="s">
        <v>13</v>
      </c>
      <c r="Y112" s="278" t="s">
        <v>14</v>
      </c>
      <c r="Z112" s="278" t="s">
        <v>15</v>
      </c>
      <c r="AA112" s="278" t="s">
        <v>16</v>
      </c>
      <c r="AB112" s="278" t="s">
        <v>43</v>
      </c>
      <c r="AC112" s="278" t="s">
        <v>37</v>
      </c>
    </row>
    <row r="113" spans="7:29" x14ac:dyDescent="0.25">
      <c r="G113" s="34" t="s">
        <v>487</v>
      </c>
      <c r="H113" s="43">
        <f>J113+M113+N113+O113+P113</f>
        <v>0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320" t="s">
        <v>178</v>
      </c>
      <c r="S113" s="320">
        <v>2</v>
      </c>
      <c r="T113" s="320" t="s">
        <v>490</v>
      </c>
      <c r="U113" s="320">
        <v>2</v>
      </c>
      <c r="V113" s="320"/>
      <c r="W113" s="320">
        <v>1</v>
      </c>
      <c r="X113" s="320">
        <v>1</v>
      </c>
      <c r="Y113" s="320"/>
      <c r="Z113" s="15"/>
      <c r="AA113" s="15"/>
      <c r="AB113" s="15"/>
      <c r="AC113" s="46">
        <f t="shared" ref="AC113:AC124" si="12">(U113/2)+(V113/2)+Y113+Z113+AA113</f>
        <v>1</v>
      </c>
    </row>
    <row r="114" spans="7:29" x14ac:dyDescent="0.25">
      <c r="G114" s="35"/>
      <c r="H114" s="44">
        <v>0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204"/>
      <c r="S114" s="204"/>
      <c r="T114" s="204"/>
      <c r="U114" s="204"/>
      <c r="V114" s="204"/>
      <c r="W114" s="204"/>
      <c r="X114" s="204"/>
      <c r="Y114" s="204"/>
      <c r="Z114" s="19"/>
      <c r="AA114" s="19"/>
      <c r="AB114" s="19"/>
      <c r="AC114" s="47">
        <f t="shared" si="12"/>
        <v>0</v>
      </c>
    </row>
    <row r="115" spans="7:29" x14ac:dyDescent="0.25">
      <c r="G115" s="35"/>
      <c r="H115" s="44">
        <f>J115+M115+N115+O115+P115</f>
        <v>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204" t="s">
        <v>283</v>
      </c>
      <c r="S115" s="204">
        <v>1</v>
      </c>
      <c r="T115" s="204" t="s">
        <v>488</v>
      </c>
      <c r="U115" s="204"/>
      <c r="V115" s="204"/>
      <c r="W115" s="204">
        <v>1</v>
      </c>
      <c r="X115" s="204">
        <v>1</v>
      </c>
      <c r="Y115" s="204">
        <v>1</v>
      </c>
      <c r="Z115" s="19"/>
      <c r="AA115" s="19"/>
      <c r="AB115" s="19"/>
      <c r="AC115" s="47">
        <f t="shared" si="12"/>
        <v>1</v>
      </c>
    </row>
    <row r="116" spans="7:29" x14ac:dyDescent="0.25">
      <c r="G116" s="35"/>
      <c r="H116" s="44">
        <f>J116+M116+N116+O116+P116</f>
        <v>0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204"/>
      <c r="S116" s="204"/>
      <c r="T116" s="204"/>
      <c r="U116" s="204"/>
      <c r="V116" s="204"/>
      <c r="W116" s="204"/>
      <c r="X116" s="204"/>
      <c r="Y116" s="204"/>
      <c r="Z116" s="19"/>
      <c r="AA116" s="19"/>
      <c r="AB116" s="19"/>
      <c r="AC116" s="47">
        <f t="shared" si="12"/>
        <v>0</v>
      </c>
    </row>
    <row r="117" spans="7:29" x14ac:dyDescent="0.25">
      <c r="G117" s="35"/>
      <c r="H117" s="44"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204" t="s">
        <v>88</v>
      </c>
      <c r="S117" s="378">
        <v>2</v>
      </c>
      <c r="T117" s="204" t="s">
        <v>503</v>
      </c>
      <c r="U117" s="378">
        <v>2</v>
      </c>
      <c r="V117" s="204"/>
      <c r="W117" s="204">
        <v>1</v>
      </c>
      <c r="X117" s="204"/>
      <c r="Y117" s="204"/>
      <c r="Z117" s="19"/>
      <c r="AA117" s="19"/>
      <c r="AB117" s="19"/>
      <c r="AC117" s="47">
        <f t="shared" si="12"/>
        <v>1</v>
      </c>
    </row>
    <row r="118" spans="7:29" x14ac:dyDescent="0.25">
      <c r="G118" s="35"/>
      <c r="H118" s="44">
        <f t="shared" ref="H118:H124" si="13">J118+M118+N118+O118+P118</f>
        <v>0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204"/>
      <c r="S118" s="204"/>
      <c r="T118" s="275"/>
      <c r="U118" s="204"/>
      <c r="V118" s="204"/>
      <c r="W118" s="204"/>
      <c r="X118" s="204"/>
      <c r="Y118" s="204"/>
      <c r="Z118" s="19"/>
      <c r="AA118" s="44"/>
      <c r="AB118" s="44"/>
      <c r="AC118" s="47">
        <f t="shared" si="12"/>
        <v>0</v>
      </c>
    </row>
    <row r="119" spans="7:29" x14ac:dyDescent="0.25">
      <c r="G119" s="35"/>
      <c r="H119" s="44">
        <f t="shared" si="13"/>
        <v>0</v>
      </c>
      <c r="I119" s="19"/>
      <c r="J119" s="44"/>
      <c r="K119" s="44"/>
      <c r="L119" s="44"/>
      <c r="M119" s="19"/>
      <c r="N119" s="19"/>
      <c r="O119" s="19"/>
      <c r="P119" s="19"/>
      <c r="Q119" s="19"/>
      <c r="R119" s="19"/>
      <c r="S119" s="19"/>
      <c r="T119" s="19"/>
      <c r="U119" s="44"/>
      <c r="V119" s="44"/>
      <c r="W119" s="44"/>
      <c r="X119" s="44"/>
      <c r="Y119" s="44"/>
      <c r="Z119" s="44"/>
      <c r="AA119" s="44"/>
      <c r="AB119" s="44"/>
      <c r="AC119" s="47">
        <f t="shared" si="12"/>
        <v>0</v>
      </c>
    </row>
    <row r="120" spans="7:29" x14ac:dyDescent="0.25">
      <c r="G120" s="35"/>
      <c r="H120" s="44">
        <f t="shared" si="13"/>
        <v>0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44"/>
      <c r="V120" s="44"/>
      <c r="W120" s="44"/>
      <c r="X120" s="44"/>
      <c r="Y120" s="44"/>
      <c r="Z120" s="44"/>
      <c r="AA120" s="44"/>
      <c r="AB120" s="44"/>
      <c r="AC120" s="47">
        <f t="shared" si="12"/>
        <v>0</v>
      </c>
    </row>
    <row r="121" spans="7:29" x14ac:dyDescent="0.25">
      <c r="G121" s="35"/>
      <c r="H121" s="44">
        <f t="shared" si="13"/>
        <v>0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44"/>
      <c r="V121" s="44"/>
      <c r="W121" s="44"/>
      <c r="X121" s="44"/>
      <c r="Y121" s="44"/>
      <c r="Z121" s="44"/>
      <c r="AA121" s="44"/>
      <c r="AB121" s="44"/>
      <c r="AC121" s="47">
        <f t="shared" si="12"/>
        <v>0</v>
      </c>
    </row>
    <row r="122" spans="7:29" x14ac:dyDescent="0.25">
      <c r="G122" s="35"/>
      <c r="H122" s="44">
        <f t="shared" si="13"/>
        <v>0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44"/>
      <c r="V122" s="44"/>
      <c r="W122" s="44"/>
      <c r="X122" s="44"/>
      <c r="Y122" s="44"/>
      <c r="Z122" s="44"/>
      <c r="AA122" s="44"/>
      <c r="AB122" s="44"/>
      <c r="AC122" s="47">
        <f t="shared" si="12"/>
        <v>0</v>
      </c>
    </row>
    <row r="123" spans="7:29" x14ac:dyDescent="0.25">
      <c r="G123" s="35"/>
      <c r="H123" s="44">
        <f t="shared" si="13"/>
        <v>0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44"/>
      <c r="T123" s="19"/>
      <c r="U123" s="44"/>
      <c r="V123" s="44"/>
      <c r="W123" s="44"/>
      <c r="X123" s="44"/>
      <c r="Y123" s="44"/>
      <c r="Z123" s="44"/>
      <c r="AA123" s="44"/>
      <c r="AB123" s="44"/>
      <c r="AC123" s="47">
        <f t="shared" si="12"/>
        <v>0</v>
      </c>
    </row>
    <row r="124" spans="7:29" x14ac:dyDescent="0.25">
      <c r="G124" s="35"/>
      <c r="H124" s="44">
        <f t="shared" si="13"/>
        <v>0</v>
      </c>
      <c r="I124" s="19"/>
      <c r="J124" s="44"/>
      <c r="K124" s="44"/>
      <c r="L124" s="44"/>
      <c r="M124" s="44"/>
      <c r="N124" s="44"/>
      <c r="O124" s="44"/>
      <c r="P124" s="44"/>
      <c r="Q124" s="19"/>
      <c r="R124" s="19"/>
      <c r="S124" s="44">
        <f>U124+Y124+Z124+AA124+AB124</f>
        <v>0</v>
      </c>
      <c r="T124" s="19"/>
      <c r="U124" s="44"/>
      <c r="V124" s="44"/>
      <c r="W124" s="44"/>
      <c r="X124" s="44"/>
      <c r="Y124" s="44"/>
      <c r="Z124" s="44"/>
      <c r="AA124" s="44"/>
      <c r="AB124" s="44"/>
      <c r="AC124" s="47">
        <f t="shared" si="12"/>
        <v>0</v>
      </c>
    </row>
    <row r="125" spans="7:29" ht="15.75" thickBot="1" x14ac:dyDescent="0.3">
      <c r="G125" s="22" t="s">
        <v>167</v>
      </c>
      <c r="H125" s="58">
        <f>SUM(H113:H124)+SUM(S113:S124)</f>
        <v>5</v>
      </c>
      <c r="I125" s="59">
        <f>H125</f>
        <v>5</v>
      </c>
      <c r="J125" s="58"/>
      <c r="K125" s="58"/>
      <c r="L125" s="58"/>
      <c r="M125" s="58"/>
      <c r="N125" s="58"/>
      <c r="O125" s="58"/>
      <c r="P125" s="58"/>
      <c r="Q125" s="59"/>
      <c r="R125" s="59" t="s">
        <v>7</v>
      </c>
      <c r="S125" s="53"/>
      <c r="T125" s="59"/>
      <c r="U125" s="58"/>
      <c r="V125" s="58"/>
      <c r="W125" s="58"/>
      <c r="X125" s="58"/>
      <c r="Y125" s="58"/>
      <c r="Z125" s="58"/>
      <c r="AA125" s="58"/>
      <c r="AB125" s="58"/>
      <c r="AC125" s="25"/>
    </row>
    <row r="126" spans="7:29" x14ac:dyDescent="0.25">
      <c r="H126"/>
      <c r="J126"/>
      <c r="K126"/>
      <c r="L126"/>
      <c r="M126"/>
      <c r="N126"/>
      <c r="O126"/>
      <c r="P126"/>
      <c r="S126"/>
      <c r="U126"/>
      <c r="V126"/>
      <c r="W126"/>
      <c r="X126"/>
      <c r="Y126"/>
      <c r="Z126"/>
      <c r="AA126"/>
      <c r="AB126"/>
      <c r="AC126"/>
    </row>
    <row r="127" spans="7:29" ht="14.25" customHeight="1" x14ac:dyDescent="0.25">
      <c r="H127"/>
      <c r="J127"/>
      <c r="K127"/>
      <c r="L127"/>
      <c r="M127"/>
      <c r="N127"/>
      <c r="O127"/>
      <c r="P127"/>
      <c r="S127"/>
      <c r="U127"/>
      <c r="V127"/>
      <c r="W127"/>
      <c r="X127"/>
      <c r="Y127"/>
      <c r="Z127"/>
      <c r="AA127"/>
      <c r="AB127"/>
      <c r="AC127"/>
    </row>
    <row r="128" spans="7:29" ht="15.75" thickBot="1" x14ac:dyDescent="0.3">
      <c r="G128" s="2" t="s">
        <v>41</v>
      </c>
      <c r="H128" s="278" t="s">
        <v>93</v>
      </c>
      <c r="I128" s="2" t="s">
        <v>9</v>
      </c>
      <c r="J128" s="3" t="s">
        <v>11</v>
      </c>
      <c r="K128" s="3" t="s">
        <v>12</v>
      </c>
      <c r="L128" s="3" t="s">
        <v>13</v>
      </c>
      <c r="M128" s="3" t="s">
        <v>14</v>
      </c>
      <c r="N128" s="3" t="s">
        <v>15</v>
      </c>
      <c r="O128" s="3" t="s">
        <v>16</v>
      </c>
      <c r="P128" s="3" t="s">
        <v>43</v>
      </c>
      <c r="R128" s="2" t="s">
        <v>70</v>
      </c>
      <c r="S128" s="278" t="s">
        <v>93</v>
      </c>
      <c r="T128" s="2" t="s">
        <v>9</v>
      </c>
      <c r="U128" s="278" t="s">
        <v>89</v>
      </c>
      <c r="V128" s="278" t="s">
        <v>90</v>
      </c>
      <c r="W128" s="278" t="s">
        <v>12</v>
      </c>
      <c r="X128" s="278" t="s">
        <v>13</v>
      </c>
      <c r="Y128" s="278" t="s">
        <v>14</v>
      </c>
      <c r="Z128" s="278" t="s">
        <v>15</v>
      </c>
      <c r="AA128" s="278" t="s">
        <v>16</v>
      </c>
      <c r="AB128" s="278" t="s">
        <v>43</v>
      </c>
      <c r="AC128" s="278" t="s">
        <v>37</v>
      </c>
    </row>
    <row r="129" spans="7:29" x14ac:dyDescent="0.25">
      <c r="G129" s="34" t="s">
        <v>225</v>
      </c>
      <c r="H129" s="43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43"/>
      <c r="V129" s="43"/>
      <c r="W129" s="43"/>
      <c r="X129" s="43"/>
      <c r="Y129" s="43"/>
      <c r="Z129" s="43"/>
      <c r="AA129" s="43"/>
      <c r="AB129" s="43"/>
      <c r="AC129" s="46">
        <f t="shared" ref="AC129:AC141" si="14">(U129/2)+(V129/2)+Y129+Z129+AA129</f>
        <v>0</v>
      </c>
    </row>
    <row r="130" spans="7:29" x14ac:dyDescent="0.25">
      <c r="G130" s="35"/>
      <c r="H130" s="44"/>
      <c r="I130" s="19"/>
      <c r="J130" s="19"/>
      <c r="K130" s="19"/>
      <c r="L130" s="19"/>
      <c r="M130" s="19"/>
      <c r="N130" s="19"/>
      <c r="O130" s="19"/>
      <c r="P130" s="19"/>
      <c r="Q130" s="19"/>
      <c r="R130" s="127" t="s">
        <v>106</v>
      </c>
      <c r="S130" s="127">
        <v>2</v>
      </c>
      <c r="T130" s="127" t="s">
        <v>344</v>
      </c>
      <c r="U130" s="128"/>
      <c r="V130" s="128"/>
      <c r="W130" s="128">
        <v>1</v>
      </c>
      <c r="X130" s="128">
        <v>1</v>
      </c>
      <c r="Y130" s="128"/>
      <c r="Z130" s="128"/>
      <c r="AA130" s="128"/>
      <c r="AB130" s="128">
        <v>2</v>
      </c>
      <c r="AC130" s="47">
        <f t="shared" si="14"/>
        <v>0</v>
      </c>
    </row>
    <row r="131" spans="7:29" x14ac:dyDescent="0.25">
      <c r="G131" s="35"/>
      <c r="H131" s="44"/>
      <c r="I131" s="19"/>
      <c r="J131" s="19"/>
      <c r="K131" s="19"/>
      <c r="L131" s="19"/>
      <c r="M131" s="19"/>
      <c r="N131" s="19"/>
      <c r="O131" s="19"/>
      <c r="P131" s="19"/>
      <c r="Q131" s="19"/>
      <c r="R131" s="127"/>
      <c r="S131" s="127">
        <v>2</v>
      </c>
      <c r="T131" s="379" t="s">
        <v>481</v>
      </c>
      <c r="U131" s="128"/>
      <c r="V131" s="128"/>
      <c r="W131" s="128">
        <v>2</v>
      </c>
      <c r="X131" s="128">
        <v>1</v>
      </c>
      <c r="Y131" s="128"/>
      <c r="Z131" s="128"/>
      <c r="AA131" s="128"/>
      <c r="AB131" s="128"/>
      <c r="AC131" s="47">
        <f t="shared" si="14"/>
        <v>0</v>
      </c>
    </row>
    <row r="132" spans="7:29" x14ac:dyDescent="0.25">
      <c r="G132" s="35"/>
      <c r="H132" s="44"/>
      <c r="I132" s="19"/>
      <c r="J132" s="19"/>
      <c r="K132" s="19"/>
      <c r="L132" s="19"/>
      <c r="M132" s="19"/>
      <c r="N132" s="19"/>
      <c r="O132" s="19"/>
      <c r="P132" s="19"/>
      <c r="Q132" s="19"/>
      <c r="R132" s="37" t="s">
        <v>128</v>
      </c>
      <c r="S132" s="37">
        <v>2</v>
      </c>
      <c r="T132" s="37" t="s">
        <v>344</v>
      </c>
      <c r="U132" s="49"/>
      <c r="V132" s="49"/>
      <c r="W132" s="49">
        <v>1</v>
      </c>
      <c r="X132" s="49">
        <v>1</v>
      </c>
      <c r="Y132" s="49"/>
      <c r="Z132" s="49"/>
      <c r="AA132" s="49"/>
      <c r="AB132" s="49">
        <v>2</v>
      </c>
      <c r="AC132" s="47">
        <f t="shared" si="14"/>
        <v>0</v>
      </c>
    </row>
    <row r="133" spans="7:29" x14ac:dyDescent="0.25">
      <c r="G133" s="35"/>
      <c r="H133" s="44"/>
      <c r="I133" s="19"/>
      <c r="J133" s="19"/>
      <c r="K133" s="19"/>
      <c r="L133" s="19"/>
      <c r="M133" s="19"/>
      <c r="N133" s="19"/>
      <c r="O133" s="19"/>
      <c r="P133" s="19"/>
      <c r="Q133" s="19"/>
      <c r="R133" s="19" t="s">
        <v>342</v>
      </c>
      <c r="S133" s="19">
        <v>2</v>
      </c>
      <c r="T133" s="19" t="s">
        <v>343</v>
      </c>
      <c r="U133" s="19">
        <v>2</v>
      </c>
      <c r="V133" s="19"/>
      <c r="W133" s="19">
        <v>1</v>
      </c>
      <c r="X133" s="19">
        <v>1</v>
      </c>
      <c r="Y133" s="19"/>
      <c r="Z133" s="19"/>
      <c r="AA133" s="19"/>
      <c r="AB133" s="19"/>
      <c r="AC133" s="47">
        <f t="shared" si="14"/>
        <v>1</v>
      </c>
    </row>
    <row r="134" spans="7:29" x14ac:dyDescent="0.25">
      <c r="G134" s="35"/>
      <c r="H134" s="44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44"/>
      <c r="V134" s="44"/>
      <c r="W134" s="44"/>
      <c r="X134" s="44"/>
      <c r="Y134" s="44"/>
      <c r="Z134" s="44"/>
      <c r="AA134" s="44"/>
      <c r="AB134" s="44"/>
      <c r="AC134" s="47">
        <f t="shared" si="14"/>
        <v>0</v>
      </c>
    </row>
    <row r="135" spans="7:29" x14ac:dyDescent="0.25">
      <c r="G135" s="35"/>
      <c r="H135" s="44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44"/>
      <c r="V135" s="44"/>
      <c r="W135" s="44"/>
      <c r="X135" s="44"/>
      <c r="Y135" s="44"/>
      <c r="Z135" s="44"/>
      <c r="AA135" s="44"/>
      <c r="AB135" s="44"/>
      <c r="AC135" s="47">
        <f t="shared" si="14"/>
        <v>0</v>
      </c>
    </row>
    <row r="136" spans="7:29" x14ac:dyDescent="0.25">
      <c r="G136" s="35"/>
      <c r="H136" s="44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44"/>
      <c r="V136" s="44"/>
      <c r="W136" s="44"/>
      <c r="X136" s="44"/>
      <c r="Y136" s="44"/>
      <c r="Z136" s="44"/>
      <c r="AA136" s="44"/>
      <c r="AB136" s="44"/>
      <c r="AC136" s="47">
        <f t="shared" si="14"/>
        <v>0</v>
      </c>
    </row>
    <row r="137" spans="7:29" x14ac:dyDescent="0.25">
      <c r="G137" s="35"/>
      <c r="H137" s="44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44"/>
      <c r="V137" s="44"/>
      <c r="W137" s="44"/>
      <c r="X137" s="44"/>
      <c r="Y137" s="44"/>
      <c r="Z137" s="44"/>
      <c r="AA137" s="44"/>
      <c r="AB137" s="44"/>
      <c r="AC137" s="47">
        <f t="shared" si="14"/>
        <v>0</v>
      </c>
    </row>
    <row r="138" spans="7:29" x14ac:dyDescent="0.25">
      <c r="G138" s="35"/>
      <c r="H138" s="44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44"/>
      <c r="V138" s="44"/>
      <c r="W138" s="44"/>
      <c r="X138" s="44"/>
      <c r="Y138" s="44"/>
      <c r="Z138" s="44"/>
      <c r="AA138" s="44"/>
      <c r="AB138" s="44"/>
      <c r="AC138" s="47">
        <f t="shared" si="14"/>
        <v>0</v>
      </c>
    </row>
    <row r="139" spans="7:29" x14ac:dyDescent="0.25">
      <c r="G139" s="35"/>
      <c r="H139" s="44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44"/>
      <c r="T139" s="19"/>
      <c r="U139" s="44"/>
      <c r="V139" s="44"/>
      <c r="W139" s="44"/>
      <c r="X139" s="44"/>
      <c r="Y139" s="44"/>
      <c r="Z139" s="44"/>
      <c r="AA139" s="44"/>
      <c r="AB139" s="44"/>
      <c r="AC139" s="47">
        <f t="shared" si="14"/>
        <v>0</v>
      </c>
    </row>
    <row r="140" spans="7:29" x14ac:dyDescent="0.25">
      <c r="G140" s="35"/>
      <c r="H140" s="44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44"/>
      <c r="T140" s="19"/>
      <c r="U140" s="44"/>
      <c r="V140" s="44"/>
      <c r="W140" s="44"/>
      <c r="X140" s="44"/>
      <c r="Y140" s="44"/>
      <c r="Z140" s="44"/>
      <c r="AA140" s="44"/>
      <c r="AB140" s="44"/>
      <c r="AC140" s="47">
        <f t="shared" si="14"/>
        <v>0</v>
      </c>
    </row>
    <row r="141" spans="7:29" x14ac:dyDescent="0.25">
      <c r="G141" s="35"/>
      <c r="H141" s="44"/>
      <c r="I141" s="19"/>
      <c r="J141" s="44"/>
      <c r="K141" s="44"/>
      <c r="L141" s="44"/>
      <c r="M141" s="44"/>
      <c r="N141" s="44"/>
      <c r="O141" s="44"/>
      <c r="P141" s="44"/>
      <c r="Q141" s="19"/>
      <c r="R141" s="19"/>
      <c r="S141" s="44">
        <f>U141+Y141+Z141+AA141+AB141</f>
        <v>0</v>
      </c>
      <c r="T141" s="19"/>
      <c r="U141" s="44"/>
      <c r="V141" s="44"/>
      <c r="W141" s="44"/>
      <c r="X141" s="44"/>
      <c r="Y141" s="44"/>
      <c r="Z141" s="44"/>
      <c r="AA141" s="44"/>
      <c r="AB141" s="44"/>
      <c r="AC141" s="47">
        <f t="shared" si="14"/>
        <v>0</v>
      </c>
    </row>
    <row r="142" spans="7:29" ht="15.75" thickBot="1" x14ac:dyDescent="0.3">
      <c r="G142" s="22" t="s">
        <v>167</v>
      </c>
      <c r="H142" s="58">
        <f>SUM(H129:H141)+SUM(S129:S141)</f>
        <v>8</v>
      </c>
      <c r="I142" s="59">
        <f>H142</f>
        <v>8</v>
      </c>
      <c r="J142" s="58"/>
      <c r="K142" s="58"/>
      <c r="L142" s="58"/>
      <c r="M142" s="58"/>
      <c r="N142" s="58"/>
      <c r="O142" s="58"/>
      <c r="P142" s="58"/>
      <c r="Q142" s="59"/>
      <c r="R142" s="59" t="s">
        <v>7</v>
      </c>
      <c r="S142" s="53"/>
      <c r="T142" s="59"/>
      <c r="U142" s="58"/>
      <c r="V142" s="58"/>
      <c r="W142" s="58"/>
      <c r="X142" s="58"/>
      <c r="Y142" s="58"/>
      <c r="Z142" s="58"/>
      <c r="AA142" s="58"/>
      <c r="AB142" s="58"/>
      <c r="AC142" s="25"/>
    </row>
    <row r="143" spans="7:29" ht="15.75" thickBot="1" x14ac:dyDescent="0.3">
      <c r="G143" s="36"/>
      <c r="H143" s="53"/>
      <c r="I143" s="17"/>
      <c r="J143" s="53"/>
      <c r="K143" s="53"/>
      <c r="L143" s="53"/>
      <c r="M143" s="53"/>
      <c r="N143" s="53"/>
      <c r="O143" s="53"/>
      <c r="P143" s="53"/>
      <c r="Q143" s="17"/>
      <c r="R143" s="17"/>
      <c r="S143" s="53"/>
      <c r="T143" s="17"/>
      <c r="U143" s="53"/>
      <c r="V143" s="53"/>
      <c r="W143" s="53"/>
      <c r="X143" s="53"/>
      <c r="Y143" s="53"/>
      <c r="Z143" s="53"/>
      <c r="AA143" s="53"/>
      <c r="AB143" s="53"/>
      <c r="AC143" s="54"/>
    </row>
  </sheetData>
  <mergeCells count="1">
    <mergeCell ref="U4:V4"/>
  </mergeCells>
  <conditionalFormatting sqref="D2">
    <cfRule type="cellIs" dxfId="71" priority="1" operator="lessThan">
      <formula>0</formula>
    </cfRule>
    <cfRule type="cellIs" dxfId="70" priority="2" operator="equal">
      <formula>0</formula>
    </cfRule>
    <cfRule type="cellIs" dxfId="69" priority="3" operator="greaterThan">
      <formula>0</formula>
    </cfRule>
  </conditionalFormatting>
  <conditionalFormatting sqref="D42">
    <cfRule type="cellIs" dxfId="68" priority="4" operator="equal">
      <formula>0</formula>
    </cfRule>
    <cfRule type="cellIs" dxfId="67" priority="5" operator="lessThan">
      <formula>0</formula>
    </cfRule>
    <cfRule type="cellIs" dxfId="66" priority="6" operator="greaterThan">
      <formula>0</formula>
    </cfRule>
  </conditionalFormatting>
  <pageMargins left="0.7" right="0.7" top="0.75" bottom="0.75" header="0.3" footer="0.3"/>
  <pageSetup paperSize="9" scale="26" orientation="landscape" horizontalDpi="4294967293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AB60"/>
  <sheetViews>
    <sheetView zoomScale="84" zoomScaleNormal="84" workbookViewId="0">
      <selection activeCell="N20" sqref="N20"/>
    </sheetView>
  </sheetViews>
  <sheetFormatPr defaultRowHeight="15" x14ac:dyDescent="0.25"/>
  <cols>
    <col min="3" max="3" width="15.5703125" customWidth="1"/>
    <col min="7" max="7" width="18.7109375" customWidth="1"/>
    <col min="9" max="9" width="21.85546875" customWidth="1"/>
    <col min="18" max="18" width="15" customWidth="1"/>
    <col min="19" max="19" width="18.85546875" customWidth="1"/>
    <col min="20" max="20" width="7" customWidth="1"/>
    <col min="21" max="21" width="6.85546875" customWidth="1"/>
  </cols>
  <sheetData>
    <row r="2" spans="1:28" x14ac:dyDescent="0.25">
      <c r="C2" s="70" t="s">
        <v>38</v>
      </c>
      <c r="D2" s="70">
        <f>D43+D3+D4</f>
        <v>8.1</v>
      </c>
      <c r="E2" s="70"/>
      <c r="I2" s="10" t="s">
        <v>46</v>
      </c>
      <c r="J2" s="8">
        <f t="shared" ref="J2:P2" si="0">J6+U6</f>
        <v>21</v>
      </c>
      <c r="K2" s="8">
        <f t="shared" si="0"/>
        <v>19</v>
      </c>
      <c r="L2" s="8">
        <f t="shared" si="0"/>
        <v>19</v>
      </c>
      <c r="M2" s="8">
        <f t="shared" si="0"/>
        <v>2</v>
      </c>
      <c r="N2" s="8">
        <f t="shared" si="0"/>
        <v>0</v>
      </c>
      <c r="O2" s="8">
        <f t="shared" si="0"/>
        <v>0</v>
      </c>
      <c r="P2" s="8">
        <f t="shared" si="0"/>
        <v>7</v>
      </c>
    </row>
    <row r="3" spans="1:28" x14ac:dyDescent="0.25">
      <c r="C3" s="60" t="s">
        <v>331</v>
      </c>
      <c r="D3" s="60"/>
      <c r="E3" s="60"/>
    </row>
    <row r="4" spans="1:28" x14ac:dyDescent="0.25">
      <c r="C4" s="60" t="s">
        <v>227</v>
      </c>
      <c r="D4" s="60">
        <v>0.4</v>
      </c>
      <c r="E4" s="60"/>
      <c r="I4" s="2" t="s">
        <v>22</v>
      </c>
      <c r="J4" s="2"/>
      <c r="S4" s="4" t="s">
        <v>17</v>
      </c>
      <c r="T4" s="468" t="s">
        <v>11</v>
      </c>
      <c r="U4" s="468"/>
    </row>
    <row r="5" spans="1:28" x14ac:dyDescent="0.25">
      <c r="B5" t="s">
        <v>0</v>
      </c>
      <c r="C5" t="s">
        <v>4</v>
      </c>
      <c r="D5" t="s">
        <v>5</v>
      </c>
      <c r="G5" t="s">
        <v>41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Q5" s="72" t="s">
        <v>146</v>
      </c>
      <c r="R5" s="3" t="s">
        <v>70</v>
      </c>
      <c r="S5" s="4" t="s">
        <v>9</v>
      </c>
      <c r="T5" s="4" t="s">
        <v>96</v>
      </c>
      <c r="U5" s="5" t="s">
        <v>95</v>
      </c>
      <c r="V5" s="5" t="s">
        <v>12</v>
      </c>
      <c r="W5" s="5" t="s">
        <v>13</v>
      </c>
      <c r="X5" s="5" t="s">
        <v>14</v>
      </c>
      <c r="Y5" s="5" t="s">
        <v>15</v>
      </c>
      <c r="Z5" s="5" t="s">
        <v>16</v>
      </c>
      <c r="AA5" s="5" t="s">
        <v>43</v>
      </c>
      <c r="AB5" s="5" t="s">
        <v>81</v>
      </c>
    </row>
    <row r="6" spans="1:28" x14ac:dyDescent="0.25">
      <c r="J6" s="8">
        <f t="shared" ref="J6:P6" si="1">SUM(J8:J127)</f>
        <v>3</v>
      </c>
      <c r="K6" s="8">
        <f t="shared" si="1"/>
        <v>16</v>
      </c>
      <c r="L6" s="8">
        <f t="shared" si="1"/>
        <v>15</v>
      </c>
      <c r="M6" s="8">
        <f t="shared" si="1"/>
        <v>1</v>
      </c>
      <c r="N6" s="8">
        <f t="shared" si="1"/>
        <v>0</v>
      </c>
      <c r="O6" s="8">
        <f t="shared" si="1"/>
        <v>0</v>
      </c>
      <c r="P6" s="8">
        <f t="shared" si="1"/>
        <v>6</v>
      </c>
      <c r="Q6" s="55"/>
      <c r="T6" s="8">
        <f>SUM(T11:T61)</f>
        <v>3</v>
      </c>
      <c r="U6" s="8">
        <f>SUM(U11:U61)</f>
        <v>18</v>
      </c>
      <c r="V6" s="8">
        <f t="shared" ref="V6:AB6" si="2">SUM(V11:V61)</f>
        <v>3</v>
      </c>
      <c r="W6" s="8">
        <f t="shared" si="2"/>
        <v>4</v>
      </c>
      <c r="X6" s="8">
        <f t="shared" si="2"/>
        <v>1</v>
      </c>
      <c r="Y6" s="8">
        <f t="shared" si="2"/>
        <v>0</v>
      </c>
      <c r="Z6" s="8">
        <f t="shared" si="2"/>
        <v>0</v>
      </c>
      <c r="AA6" s="8">
        <f t="shared" si="2"/>
        <v>1</v>
      </c>
      <c r="AB6" s="8">
        <f t="shared" si="2"/>
        <v>11.5</v>
      </c>
    </row>
    <row r="7" spans="1:28" x14ac:dyDescent="0.25">
      <c r="Q7" s="55"/>
      <c r="AB7">
        <f t="shared" ref="AB7:AB27" si="3">((T7+U7)/2)+SUM(X7:Z7)</f>
        <v>0</v>
      </c>
    </row>
    <row r="8" spans="1:28" x14ac:dyDescent="0.25">
      <c r="I8" s="301" t="s">
        <v>255</v>
      </c>
      <c r="J8" s="301"/>
      <c r="K8" s="301">
        <v>2</v>
      </c>
      <c r="L8" s="301">
        <v>2</v>
      </c>
      <c r="M8" s="265"/>
      <c r="N8" s="265"/>
      <c r="O8" s="265"/>
      <c r="P8" s="265">
        <v>2</v>
      </c>
      <c r="Q8" s="55"/>
      <c r="AB8">
        <f t="shared" si="3"/>
        <v>0</v>
      </c>
    </row>
    <row r="9" spans="1:28" ht="15.75" thickBot="1" x14ac:dyDescent="0.3">
      <c r="A9" s="147">
        <f>$D$2*(2/3)</f>
        <v>5.3999999999999995</v>
      </c>
      <c r="B9" t="s">
        <v>55</v>
      </c>
      <c r="C9" t="s">
        <v>181</v>
      </c>
      <c r="D9">
        <v>13</v>
      </c>
      <c r="I9" t="s">
        <v>86</v>
      </c>
      <c r="K9">
        <v>1</v>
      </c>
      <c r="L9">
        <v>1</v>
      </c>
      <c r="Q9" s="55"/>
    </row>
    <row r="10" spans="1:28" ht="15.75" thickBot="1" x14ac:dyDescent="0.3">
      <c r="A10" s="147">
        <f>$D$2*(1/3)</f>
        <v>2.6999999999999997</v>
      </c>
      <c r="B10" t="s">
        <v>56</v>
      </c>
      <c r="C10" t="s">
        <v>182</v>
      </c>
      <c r="D10">
        <v>15</v>
      </c>
      <c r="G10" s="108" t="s">
        <v>147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5">
        <f>SUM(Q11:Q28)</f>
        <v>17</v>
      </c>
      <c r="R10" s="106" t="s">
        <v>245</v>
      </c>
      <c r="S10" s="163" t="s">
        <v>314</v>
      </c>
      <c r="T10" s="104"/>
      <c r="U10" s="104"/>
      <c r="V10" s="104"/>
      <c r="W10" s="104"/>
      <c r="X10" s="104"/>
      <c r="Y10" s="104"/>
      <c r="Z10" s="104"/>
      <c r="AA10" s="104"/>
      <c r="AB10" s="107">
        <f t="shared" si="3"/>
        <v>0</v>
      </c>
    </row>
    <row r="11" spans="1:28" x14ac:dyDescent="0.25">
      <c r="B11" t="s">
        <v>57</v>
      </c>
      <c r="C11" t="s">
        <v>183</v>
      </c>
      <c r="D11">
        <v>9</v>
      </c>
      <c r="G11" s="35"/>
      <c r="H11" s="19"/>
      <c r="I11" s="40" t="s">
        <v>65</v>
      </c>
      <c r="J11" s="40"/>
      <c r="K11" s="40">
        <v>1</v>
      </c>
      <c r="L11" s="40">
        <v>1</v>
      </c>
      <c r="M11" s="40"/>
      <c r="N11" s="40"/>
      <c r="O11" s="40"/>
      <c r="P11" s="40">
        <v>2</v>
      </c>
      <c r="Q11" s="74">
        <v>2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>
        <f t="shared" si="3"/>
        <v>0</v>
      </c>
    </row>
    <row r="12" spans="1:28" x14ac:dyDescent="0.25">
      <c r="B12" t="s">
        <v>2</v>
      </c>
      <c r="C12" t="s">
        <v>6</v>
      </c>
      <c r="D12">
        <v>0</v>
      </c>
      <c r="G12" s="35" t="s">
        <v>149</v>
      </c>
      <c r="H12" s="19"/>
      <c r="I12" s="19" t="s">
        <v>148</v>
      </c>
      <c r="J12" s="19">
        <v>1</v>
      </c>
      <c r="K12" s="19">
        <v>1</v>
      </c>
      <c r="L12" s="19">
        <v>1</v>
      </c>
      <c r="M12" s="19">
        <v>1</v>
      </c>
      <c r="N12" s="19"/>
      <c r="O12" s="19"/>
      <c r="P12" s="19"/>
      <c r="Q12" s="74">
        <v>1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>
        <f t="shared" si="3"/>
        <v>0</v>
      </c>
    </row>
    <row r="13" spans="1:28" x14ac:dyDescent="0.25">
      <c r="B13" t="s">
        <v>114</v>
      </c>
      <c r="C13" t="s">
        <v>202</v>
      </c>
      <c r="D13">
        <v>0</v>
      </c>
      <c r="G13" s="35"/>
      <c r="H13" s="19"/>
      <c r="I13" s="19" t="s">
        <v>108</v>
      </c>
      <c r="J13" s="19"/>
      <c r="K13" s="19">
        <v>1</v>
      </c>
      <c r="L13" s="19"/>
      <c r="M13" s="19"/>
      <c r="N13" s="19"/>
      <c r="O13" s="19"/>
      <c r="P13" s="19"/>
      <c r="Q13" s="74">
        <v>1</v>
      </c>
      <c r="R13" s="10" t="s">
        <v>76</v>
      </c>
      <c r="S13" s="185" t="s">
        <v>333</v>
      </c>
      <c r="T13" s="185"/>
      <c r="U13" s="185">
        <v>2</v>
      </c>
      <c r="V13" s="185">
        <v>2</v>
      </c>
      <c r="W13" s="185">
        <v>2</v>
      </c>
      <c r="X13" s="185"/>
      <c r="Y13" s="185"/>
      <c r="Z13" s="185"/>
      <c r="AA13" s="185"/>
      <c r="AB13" s="20">
        <f t="shared" si="3"/>
        <v>1</v>
      </c>
    </row>
    <row r="14" spans="1:28" x14ac:dyDescent="0.25">
      <c r="B14" s="82" t="s">
        <v>184</v>
      </c>
      <c r="G14" s="35"/>
      <c r="H14" s="19"/>
      <c r="I14" s="19" t="s">
        <v>112</v>
      </c>
      <c r="J14" s="19"/>
      <c r="K14" s="19">
        <v>2</v>
      </c>
      <c r="L14" s="19">
        <v>2</v>
      </c>
      <c r="M14" s="19"/>
      <c r="N14" s="19"/>
      <c r="O14" s="19"/>
      <c r="P14" s="19"/>
      <c r="Q14" s="74">
        <v>3</v>
      </c>
      <c r="S14" s="19" t="s">
        <v>59</v>
      </c>
      <c r="T14" s="19"/>
      <c r="U14" s="19">
        <v>1</v>
      </c>
      <c r="V14" s="19"/>
      <c r="W14" s="19"/>
      <c r="X14" s="19"/>
      <c r="Y14" s="19"/>
      <c r="Z14" s="19"/>
      <c r="AA14" s="19"/>
      <c r="AB14" s="20">
        <f t="shared" si="3"/>
        <v>0.5</v>
      </c>
    </row>
    <row r="15" spans="1:28" ht="15.75" thickBot="1" x14ac:dyDescent="0.3">
      <c r="C15" s="6" t="s">
        <v>7</v>
      </c>
      <c r="D15" s="8">
        <f>SUM(D9:D14)</f>
        <v>37</v>
      </c>
      <c r="G15" s="35"/>
      <c r="H15" s="19"/>
      <c r="I15" s="19" t="s">
        <v>336</v>
      </c>
      <c r="J15" s="19"/>
      <c r="K15" s="19">
        <v>1</v>
      </c>
      <c r="L15" s="19">
        <v>1</v>
      </c>
      <c r="M15" s="19"/>
      <c r="N15" s="19"/>
      <c r="O15" s="19"/>
      <c r="P15" s="19"/>
      <c r="Q15" s="74">
        <v>1</v>
      </c>
      <c r="R15" s="19"/>
      <c r="S15" s="19" t="s">
        <v>203</v>
      </c>
      <c r="T15" s="19">
        <v>1</v>
      </c>
      <c r="U15" s="19"/>
      <c r="V15" s="19"/>
      <c r="W15" s="19"/>
      <c r="X15" s="19"/>
      <c r="Y15" s="19"/>
      <c r="Z15" s="19"/>
      <c r="AA15" s="19"/>
      <c r="AB15" s="20">
        <f t="shared" si="3"/>
        <v>0.5</v>
      </c>
    </row>
    <row r="16" spans="1:28" ht="15.75" thickTop="1" x14ac:dyDescent="0.25">
      <c r="G16" s="35"/>
      <c r="H16" s="19"/>
      <c r="I16" s="19" t="s">
        <v>158</v>
      </c>
      <c r="J16" s="19"/>
      <c r="K16" s="19">
        <v>1</v>
      </c>
      <c r="L16" s="19">
        <v>2</v>
      </c>
      <c r="M16" s="19"/>
      <c r="N16" s="19"/>
      <c r="O16" s="19"/>
      <c r="P16" s="19"/>
      <c r="Q16" s="74">
        <v>3</v>
      </c>
      <c r="R16" s="19"/>
      <c r="S16" s="19" t="s">
        <v>91</v>
      </c>
      <c r="T16" s="19"/>
      <c r="U16" s="19">
        <v>1</v>
      </c>
      <c r="V16" s="19"/>
      <c r="W16" s="19"/>
      <c r="X16" s="19"/>
      <c r="Y16" s="19"/>
      <c r="Z16" s="19"/>
      <c r="AA16" s="19"/>
      <c r="AB16" s="20">
        <f t="shared" si="3"/>
        <v>0.5</v>
      </c>
    </row>
    <row r="17" spans="1:28" x14ac:dyDescent="0.25">
      <c r="A17" s="1"/>
      <c r="B17" s="1"/>
      <c r="C17" s="1"/>
      <c r="D17" s="1"/>
      <c r="E17" s="1"/>
      <c r="G17" s="35"/>
      <c r="H17" s="19"/>
      <c r="I17" s="33"/>
      <c r="J17" s="19"/>
      <c r="K17" s="19"/>
      <c r="L17" s="19"/>
      <c r="M17" s="19"/>
      <c r="N17" s="19"/>
      <c r="O17" s="19"/>
      <c r="P17" s="19"/>
      <c r="Q17" s="74">
        <v>1</v>
      </c>
      <c r="R17" s="19"/>
      <c r="S17" s="19" t="s">
        <v>332</v>
      </c>
      <c r="T17" s="19"/>
      <c r="U17" s="19">
        <v>1</v>
      </c>
      <c r="V17" s="19"/>
      <c r="W17" s="19"/>
      <c r="X17" s="19"/>
      <c r="Y17" s="19"/>
      <c r="Z17" s="19"/>
      <c r="AA17" s="19"/>
      <c r="AB17" s="20">
        <f t="shared" si="3"/>
        <v>0.5</v>
      </c>
    </row>
    <row r="18" spans="1:28" x14ac:dyDescent="0.25">
      <c r="G18" s="35"/>
      <c r="H18" s="19"/>
      <c r="I18" s="19"/>
      <c r="J18" s="19"/>
      <c r="K18" s="19"/>
      <c r="L18" s="19"/>
      <c r="M18" s="19"/>
      <c r="N18" s="19"/>
      <c r="O18" s="19"/>
      <c r="P18" s="19"/>
      <c r="Q18" s="7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0">
        <f t="shared" si="3"/>
        <v>0</v>
      </c>
    </row>
    <row r="19" spans="1:28" x14ac:dyDescent="0.25">
      <c r="A19" t="s">
        <v>26</v>
      </c>
      <c r="G19" s="35"/>
      <c r="H19" s="19"/>
      <c r="I19" s="19"/>
      <c r="J19" s="19"/>
      <c r="K19" s="19"/>
      <c r="L19" s="19"/>
      <c r="M19" s="19"/>
      <c r="N19" s="19"/>
      <c r="O19" s="19"/>
      <c r="P19" s="19"/>
      <c r="Q19" s="55"/>
      <c r="R19" s="10" t="s">
        <v>220</v>
      </c>
      <c r="S19" s="10" t="s">
        <v>82</v>
      </c>
      <c r="T19" s="10"/>
      <c r="U19" s="10"/>
      <c r="V19" s="10"/>
      <c r="W19" s="10"/>
      <c r="X19" s="10"/>
      <c r="Y19" s="10"/>
      <c r="Z19" s="10"/>
      <c r="AA19" s="19"/>
      <c r="AB19" s="20">
        <f t="shared" si="3"/>
        <v>0</v>
      </c>
    </row>
    <row r="20" spans="1:28" x14ac:dyDescent="0.25">
      <c r="C20" t="s">
        <v>19</v>
      </c>
      <c r="D20" s="8">
        <f>J6/2</f>
        <v>1.5</v>
      </c>
      <c r="G20" s="35"/>
      <c r="H20" s="19"/>
      <c r="I20" s="19"/>
      <c r="J20" s="19"/>
      <c r="K20" s="19"/>
      <c r="L20" s="19"/>
      <c r="M20" s="19"/>
      <c r="N20" s="19"/>
      <c r="O20" s="19"/>
      <c r="P20" s="19"/>
      <c r="Q20" s="74">
        <v>1</v>
      </c>
      <c r="R20" s="41" t="s">
        <v>186</v>
      </c>
      <c r="S20" s="41" t="s">
        <v>83</v>
      </c>
      <c r="T20" s="41"/>
      <c r="U20" s="41">
        <v>1</v>
      </c>
      <c r="V20" s="19"/>
      <c r="W20" s="19"/>
      <c r="X20" s="19"/>
      <c r="Y20" s="19"/>
      <c r="Z20" s="19"/>
      <c r="AA20" s="19"/>
      <c r="AB20" s="20">
        <f t="shared" si="3"/>
        <v>0.5</v>
      </c>
    </row>
    <row r="21" spans="1:28" x14ac:dyDescent="0.25">
      <c r="C21" t="s">
        <v>20</v>
      </c>
      <c r="D21" s="8">
        <f>M6</f>
        <v>1</v>
      </c>
      <c r="G21" s="35"/>
      <c r="H21" s="19"/>
      <c r="I21" s="19"/>
      <c r="J21" s="19"/>
      <c r="K21" s="19"/>
      <c r="L21" s="19"/>
      <c r="M21" s="19"/>
      <c r="N21" s="19"/>
      <c r="O21" s="19"/>
      <c r="P21" s="19"/>
      <c r="Q21" s="74"/>
      <c r="R21" s="19"/>
      <c r="S21" s="33" t="s">
        <v>369</v>
      </c>
      <c r="T21" s="19">
        <v>2</v>
      </c>
      <c r="U21" s="19"/>
      <c r="V21" s="19"/>
      <c r="W21" s="19"/>
      <c r="X21" s="19"/>
      <c r="Y21" s="19"/>
      <c r="Z21" s="19"/>
      <c r="AB21" s="20">
        <f t="shared" si="3"/>
        <v>1</v>
      </c>
    </row>
    <row r="22" spans="1:28" x14ac:dyDescent="0.25">
      <c r="D22" s="8"/>
      <c r="G22" s="35"/>
      <c r="H22" s="19"/>
      <c r="I22" s="19"/>
      <c r="J22" s="19"/>
      <c r="K22" s="19"/>
      <c r="L22" s="19"/>
      <c r="M22" s="19"/>
      <c r="N22" s="19"/>
      <c r="O22" s="19"/>
      <c r="P22" s="19"/>
      <c r="Q22" s="74"/>
      <c r="AA22" s="19"/>
      <c r="AB22" s="20">
        <f t="shared" si="3"/>
        <v>0</v>
      </c>
    </row>
    <row r="23" spans="1:28" x14ac:dyDescent="0.25">
      <c r="C23" t="s">
        <v>21</v>
      </c>
      <c r="D23" s="8">
        <f>((J6+U6)/5)</f>
        <v>4.2</v>
      </c>
      <c r="G23" s="35"/>
      <c r="H23" s="19"/>
      <c r="I23" s="19"/>
      <c r="J23" s="19"/>
      <c r="K23" s="19"/>
      <c r="L23" s="19"/>
      <c r="M23" s="19"/>
      <c r="N23" s="19"/>
      <c r="O23" s="19"/>
      <c r="P23" s="19"/>
      <c r="Q23" s="74"/>
      <c r="AA23" s="19"/>
      <c r="AB23" s="20">
        <f t="shared" si="3"/>
        <v>0</v>
      </c>
    </row>
    <row r="24" spans="1:28" x14ac:dyDescent="0.25">
      <c r="D24" s="8"/>
      <c r="G24" s="35"/>
      <c r="H24" s="19"/>
      <c r="I24" s="19"/>
      <c r="J24" s="19"/>
      <c r="K24" s="19"/>
      <c r="L24" s="19"/>
      <c r="M24" s="19"/>
      <c r="N24" s="19"/>
      <c r="O24" s="19"/>
      <c r="P24" s="19"/>
      <c r="Q24" s="74">
        <v>2</v>
      </c>
      <c r="R24" s="204" t="s">
        <v>508</v>
      </c>
      <c r="S24" s="19" t="s">
        <v>58</v>
      </c>
      <c r="T24" s="19"/>
      <c r="U24" s="204">
        <v>2</v>
      </c>
      <c r="V24" s="19"/>
      <c r="W24" s="19"/>
      <c r="X24" s="19"/>
      <c r="Y24" s="19"/>
      <c r="Z24" s="19"/>
      <c r="AA24" s="19"/>
      <c r="AB24" s="20">
        <f t="shared" si="3"/>
        <v>1</v>
      </c>
    </row>
    <row r="25" spans="1:28" x14ac:dyDescent="0.25">
      <c r="B25">
        <v>0</v>
      </c>
      <c r="C25" t="s">
        <v>23</v>
      </c>
      <c r="D25" s="8">
        <f>INT(B25/4)</f>
        <v>0</v>
      </c>
      <c r="G25" s="35"/>
      <c r="H25" s="19"/>
      <c r="I25" s="19"/>
      <c r="J25" s="19"/>
      <c r="K25" s="19"/>
      <c r="L25" s="19"/>
      <c r="M25" s="19"/>
      <c r="N25" s="19"/>
      <c r="O25" s="19"/>
      <c r="P25" s="19"/>
      <c r="Q25" s="74">
        <v>1</v>
      </c>
      <c r="R25" s="19" t="s">
        <v>97</v>
      </c>
      <c r="S25" s="19" t="s">
        <v>136</v>
      </c>
      <c r="T25" s="19"/>
      <c r="U25" s="19">
        <v>1</v>
      </c>
      <c r="V25" s="19"/>
      <c r="W25" s="19"/>
      <c r="X25" s="19"/>
      <c r="Y25" s="19"/>
      <c r="Z25" s="19"/>
      <c r="AA25" s="19"/>
      <c r="AB25" s="20">
        <f t="shared" si="3"/>
        <v>0.5</v>
      </c>
    </row>
    <row r="26" spans="1:28" x14ac:dyDescent="0.25">
      <c r="B26">
        <v>0</v>
      </c>
      <c r="C26" t="s">
        <v>24</v>
      </c>
      <c r="D26" s="8">
        <f>INT(B26/3)</f>
        <v>0</v>
      </c>
      <c r="G26" s="35"/>
      <c r="H26" s="19"/>
      <c r="I26" s="19"/>
      <c r="J26" s="19"/>
      <c r="K26" s="19"/>
      <c r="L26" s="19"/>
      <c r="M26" s="19"/>
      <c r="N26" s="19"/>
      <c r="O26" s="19"/>
      <c r="P26" s="19"/>
      <c r="Q26" s="74">
        <v>1</v>
      </c>
      <c r="R26" s="19" t="s">
        <v>171</v>
      </c>
      <c r="S26" s="19" t="s">
        <v>188</v>
      </c>
      <c r="T26" s="19"/>
      <c r="U26" s="19">
        <v>1</v>
      </c>
      <c r="V26" s="19"/>
      <c r="W26" s="19">
        <v>1</v>
      </c>
      <c r="X26" s="19"/>
      <c r="Y26" s="19"/>
      <c r="Z26" s="19"/>
      <c r="AA26" s="19"/>
      <c r="AB26" s="20">
        <f t="shared" si="3"/>
        <v>0.5</v>
      </c>
    </row>
    <row r="27" spans="1:28" x14ac:dyDescent="0.25">
      <c r="B27">
        <v>0</v>
      </c>
      <c r="C27" t="s">
        <v>25</v>
      </c>
      <c r="D27" s="8">
        <f>B27</f>
        <v>0</v>
      </c>
      <c r="G27" s="35"/>
      <c r="H27" s="19"/>
      <c r="I27" s="19"/>
      <c r="J27" s="19"/>
      <c r="K27" s="19"/>
      <c r="L27" s="19"/>
      <c r="M27" s="19"/>
      <c r="N27" s="19"/>
      <c r="O27" s="19"/>
      <c r="P27" s="19"/>
      <c r="Q27" s="7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0">
        <f t="shared" si="3"/>
        <v>0</v>
      </c>
    </row>
    <row r="28" spans="1:28" ht="15.75" thickBot="1" x14ac:dyDescent="0.3">
      <c r="G28" s="36"/>
      <c r="H28" s="17"/>
      <c r="I28" s="17"/>
      <c r="J28" s="17"/>
      <c r="K28" s="17"/>
      <c r="L28" s="17"/>
      <c r="M28" s="17"/>
      <c r="N28" s="17"/>
      <c r="O28" s="17"/>
      <c r="P28" s="17"/>
      <c r="Q28" s="75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>
        <f>((T28+U28)/2)+SUM(X28:Z28)</f>
        <v>0</v>
      </c>
    </row>
    <row r="29" spans="1:28" ht="15.75" thickBot="1" x14ac:dyDescent="0.3">
      <c r="C29" s="7" t="s">
        <v>7</v>
      </c>
      <c r="D29" s="7">
        <f>SUM(D20:D27)</f>
        <v>6.7</v>
      </c>
    </row>
    <row r="30" spans="1:28" ht="16.5" thickTop="1" thickBot="1" x14ac:dyDescent="0.3">
      <c r="G30" s="108" t="s">
        <v>246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5">
        <f>SUM(Q31:Q41)</f>
        <v>11</v>
      </c>
      <c r="R30" s="106" t="s">
        <v>245</v>
      </c>
      <c r="S30" s="164" t="s">
        <v>313</v>
      </c>
      <c r="T30" s="104"/>
      <c r="U30" s="104"/>
      <c r="V30" s="104"/>
      <c r="W30" s="104"/>
      <c r="X30" s="104"/>
      <c r="Y30" s="104"/>
      <c r="Z30" s="104"/>
      <c r="AA30" s="104"/>
      <c r="AB30" s="107">
        <f t="shared" ref="AB30:AB35" si="4">((T30+U30)/2)+SUM(X30:Z30)</f>
        <v>0</v>
      </c>
    </row>
    <row r="31" spans="1:28" x14ac:dyDescent="0.25">
      <c r="A31" t="s">
        <v>27</v>
      </c>
      <c r="G31" s="35"/>
      <c r="H31" s="19"/>
      <c r="I31" s="19"/>
      <c r="J31" s="19"/>
      <c r="K31" s="19"/>
      <c r="L31" s="19"/>
      <c r="M31" s="19"/>
      <c r="N31" s="19"/>
      <c r="O31" s="19"/>
      <c r="P31" s="19"/>
      <c r="Q31" s="74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0">
        <f t="shared" si="4"/>
        <v>0</v>
      </c>
    </row>
    <row r="32" spans="1:28" x14ac:dyDescent="0.25">
      <c r="B32" t="s">
        <v>32</v>
      </c>
      <c r="C32" t="s">
        <v>28</v>
      </c>
      <c r="D32" s="8">
        <v>1</v>
      </c>
      <c r="G32" s="306"/>
      <c r="H32" s="204"/>
      <c r="I32" s="304" t="s">
        <v>219</v>
      </c>
      <c r="J32" s="304"/>
      <c r="K32" s="304">
        <v>2</v>
      </c>
      <c r="L32" s="304">
        <v>1</v>
      </c>
      <c r="M32" s="304"/>
      <c r="N32" s="304"/>
      <c r="O32" s="304"/>
      <c r="P32" s="304"/>
      <c r="Q32" s="74">
        <v>3</v>
      </c>
      <c r="R32" s="204" t="s">
        <v>470</v>
      </c>
      <c r="S32" s="204" t="s">
        <v>420</v>
      </c>
      <c r="T32" s="204"/>
      <c r="U32" s="204"/>
      <c r="V32" s="204">
        <v>1</v>
      </c>
      <c r="W32" s="204">
        <v>1</v>
      </c>
      <c r="X32" s="204">
        <v>1</v>
      </c>
      <c r="Y32" s="204"/>
      <c r="Z32" s="204"/>
      <c r="AA32" s="204"/>
      <c r="AB32" s="20">
        <f t="shared" si="4"/>
        <v>1</v>
      </c>
    </row>
    <row r="33" spans="2:28" x14ac:dyDescent="0.25">
      <c r="C33" t="s">
        <v>29</v>
      </c>
      <c r="D33" s="8">
        <v>0</v>
      </c>
      <c r="G33" s="306"/>
      <c r="H33" s="204"/>
      <c r="I33" s="204" t="s">
        <v>384</v>
      </c>
      <c r="J33" s="204">
        <v>1</v>
      </c>
      <c r="K33" s="204">
        <v>1</v>
      </c>
      <c r="L33" s="204">
        <v>1</v>
      </c>
      <c r="M33" s="204"/>
      <c r="N33" s="204"/>
      <c r="O33" s="204"/>
      <c r="P33" s="204"/>
      <c r="Q33" s="74">
        <v>1</v>
      </c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">
        <f t="shared" si="4"/>
        <v>0</v>
      </c>
    </row>
    <row r="34" spans="2:28" x14ac:dyDescent="0.25">
      <c r="C34" t="s">
        <v>30</v>
      </c>
      <c r="D34" s="8">
        <v>1</v>
      </c>
      <c r="G34" s="306"/>
      <c r="H34" s="204"/>
      <c r="I34" s="204" t="s">
        <v>312</v>
      </c>
      <c r="J34" s="204"/>
      <c r="K34" s="204">
        <v>2</v>
      </c>
      <c r="L34" s="204">
        <v>2</v>
      </c>
      <c r="M34" s="204"/>
      <c r="N34" s="204"/>
      <c r="O34" s="204"/>
      <c r="P34" s="204"/>
      <c r="Q34" s="74">
        <v>1</v>
      </c>
      <c r="R34" s="204" t="s">
        <v>221</v>
      </c>
      <c r="S34" s="204" t="s">
        <v>185</v>
      </c>
      <c r="T34" s="204"/>
      <c r="U34" s="204">
        <v>1</v>
      </c>
      <c r="V34" s="204"/>
      <c r="W34" s="204"/>
      <c r="X34" s="204"/>
      <c r="Y34" s="204"/>
      <c r="Z34" s="204"/>
      <c r="AA34" s="204"/>
      <c r="AB34" s="20">
        <f t="shared" si="4"/>
        <v>0.5</v>
      </c>
    </row>
    <row r="35" spans="2:28" x14ac:dyDescent="0.25">
      <c r="C35" t="s">
        <v>31</v>
      </c>
      <c r="D35" s="8">
        <v>2</v>
      </c>
      <c r="G35" s="306"/>
      <c r="H35" s="204"/>
      <c r="I35" s="204"/>
      <c r="J35" s="204"/>
      <c r="K35" s="204"/>
      <c r="L35" s="204"/>
      <c r="M35" s="204"/>
      <c r="N35" s="204"/>
      <c r="O35" s="204"/>
      <c r="P35" s="204"/>
      <c r="Q35" s="74">
        <v>2</v>
      </c>
      <c r="R35" s="204" t="s">
        <v>222</v>
      </c>
      <c r="S35" s="204" t="s">
        <v>425</v>
      </c>
      <c r="T35" s="204"/>
      <c r="U35" s="204">
        <v>2</v>
      </c>
      <c r="V35" s="204"/>
      <c r="W35" s="204"/>
      <c r="X35" s="204"/>
      <c r="Y35" s="204"/>
      <c r="Z35" s="204"/>
      <c r="AA35" s="204"/>
      <c r="AB35" s="20">
        <f t="shared" si="4"/>
        <v>1</v>
      </c>
    </row>
    <row r="36" spans="2:28" ht="15.75" thickBot="1" x14ac:dyDescent="0.3">
      <c r="C36" s="7" t="s">
        <v>34</v>
      </c>
      <c r="D36" s="7">
        <f>SUM(D32:D35)</f>
        <v>4</v>
      </c>
      <c r="G36" s="306"/>
      <c r="H36" s="204"/>
      <c r="I36" s="204"/>
      <c r="J36" s="204"/>
      <c r="K36" s="204"/>
      <c r="L36" s="204"/>
      <c r="M36" s="204"/>
      <c r="N36" s="204"/>
      <c r="O36" s="204"/>
      <c r="P36" s="204"/>
      <c r="Q36" s="74">
        <v>2</v>
      </c>
      <c r="R36" s="204" t="s">
        <v>228</v>
      </c>
      <c r="S36" t="s">
        <v>558</v>
      </c>
      <c r="T36" s="204"/>
      <c r="U36" s="204">
        <v>2</v>
      </c>
      <c r="V36" s="204"/>
      <c r="W36" s="204"/>
      <c r="X36" s="204"/>
      <c r="Y36" s="204"/>
      <c r="Z36" s="204"/>
      <c r="AA36" s="204"/>
      <c r="AB36" s="20">
        <f t="shared" ref="AB36:AB41" si="5">((T36+U36)/2)+SUM(X36:Z36)</f>
        <v>1</v>
      </c>
    </row>
    <row r="37" spans="2:28" ht="15.75" thickTop="1" x14ac:dyDescent="0.25">
      <c r="B37" t="s">
        <v>33</v>
      </c>
      <c r="G37" s="306"/>
      <c r="H37" s="204"/>
      <c r="I37" s="204"/>
      <c r="J37" s="204"/>
      <c r="K37" s="204"/>
      <c r="L37" s="204"/>
      <c r="M37" s="204"/>
      <c r="N37" s="204"/>
      <c r="O37" s="204"/>
      <c r="P37" s="204"/>
      <c r="Q37" s="74">
        <v>1</v>
      </c>
      <c r="R37" s="304" t="s">
        <v>390</v>
      </c>
      <c r="S37" s="304" t="s">
        <v>334</v>
      </c>
      <c r="T37" s="304"/>
      <c r="U37" s="304">
        <v>1</v>
      </c>
      <c r="V37" s="204"/>
      <c r="W37" s="204"/>
      <c r="X37" s="204"/>
      <c r="Y37" s="204"/>
      <c r="Z37" s="204"/>
      <c r="AA37" s="204"/>
      <c r="AB37" s="20">
        <f t="shared" si="5"/>
        <v>0.5</v>
      </c>
    </row>
    <row r="38" spans="2:28" x14ac:dyDescent="0.25">
      <c r="B38" t="s">
        <v>35</v>
      </c>
      <c r="C38" t="s">
        <v>36</v>
      </c>
      <c r="G38" s="306"/>
      <c r="H38" s="204"/>
      <c r="I38" s="204"/>
      <c r="J38" s="204"/>
      <c r="K38" s="204"/>
      <c r="L38" s="204"/>
      <c r="M38" s="204"/>
      <c r="N38" s="204"/>
      <c r="O38" s="204"/>
      <c r="P38" s="204"/>
      <c r="Q38" s="74">
        <v>1</v>
      </c>
      <c r="R38" s="304" t="s">
        <v>391</v>
      </c>
      <c r="S38" s="304" t="s">
        <v>335</v>
      </c>
      <c r="T38" s="304"/>
      <c r="U38" s="304">
        <v>1</v>
      </c>
      <c r="V38" s="304"/>
      <c r="W38" s="304"/>
      <c r="X38" s="304"/>
      <c r="Y38" s="304"/>
      <c r="Z38" s="304"/>
      <c r="AA38" s="304"/>
      <c r="AB38" s="20">
        <f t="shared" si="5"/>
        <v>0.5</v>
      </c>
    </row>
    <row r="39" spans="2:28" x14ac:dyDescent="0.25">
      <c r="C39" t="s">
        <v>18</v>
      </c>
      <c r="D39" s="8">
        <f>INT((D15-10)/5)</f>
        <v>5</v>
      </c>
      <c r="G39" s="306"/>
      <c r="H39" s="204"/>
      <c r="I39" s="204"/>
      <c r="J39" s="204"/>
      <c r="K39" s="204"/>
      <c r="L39" s="204"/>
      <c r="M39" s="204"/>
      <c r="N39" s="204"/>
      <c r="O39" s="204"/>
      <c r="P39" s="204"/>
      <c r="Q39" s="74">
        <v>0</v>
      </c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20">
        <f t="shared" si="5"/>
        <v>0</v>
      </c>
    </row>
    <row r="40" spans="2:28" ht="15.75" thickBot="1" x14ac:dyDescent="0.3">
      <c r="C40" s="7" t="s">
        <v>7</v>
      </c>
      <c r="D40" s="7">
        <f>D36-(D38+D39)</f>
        <v>-1</v>
      </c>
      <c r="G40" s="306"/>
      <c r="H40" s="204"/>
      <c r="I40" s="204"/>
      <c r="J40" s="204"/>
      <c r="K40" s="204"/>
      <c r="L40" s="204"/>
      <c r="M40" s="204"/>
      <c r="N40" s="204"/>
      <c r="O40" s="204"/>
      <c r="P40" s="204"/>
      <c r="Q40" s="7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">
        <f t="shared" si="5"/>
        <v>0</v>
      </c>
    </row>
    <row r="41" spans="2:28" ht="16.5" thickTop="1" thickBot="1" x14ac:dyDescent="0.3">
      <c r="C41" t="s">
        <v>54</v>
      </c>
      <c r="D41">
        <f>IF(D40&lt;=0,0,D39)</f>
        <v>0</v>
      </c>
      <c r="G41" s="315"/>
      <c r="H41" s="316"/>
      <c r="I41" s="316"/>
      <c r="J41" s="316"/>
      <c r="K41" s="316"/>
      <c r="L41" s="316"/>
      <c r="M41" s="316"/>
      <c r="N41" s="316"/>
      <c r="O41" s="316"/>
      <c r="P41" s="316"/>
      <c r="Q41" s="75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>
        <f t="shared" si="5"/>
        <v>0</v>
      </c>
    </row>
    <row r="42" spans="2:28" ht="15.75" thickBot="1" x14ac:dyDescent="0.3"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2:28" ht="15.75" thickBot="1" x14ac:dyDescent="0.3">
      <c r="C43" s="9" t="s">
        <v>37</v>
      </c>
      <c r="D43" s="9">
        <f>D29-D40</f>
        <v>7.7</v>
      </c>
      <c r="G43" s="373" t="s">
        <v>107</v>
      </c>
      <c r="H43" s="320"/>
      <c r="I43" s="374" t="s">
        <v>209</v>
      </c>
      <c r="J43" s="374"/>
      <c r="K43" s="374"/>
      <c r="L43" s="374"/>
      <c r="M43" s="374"/>
      <c r="N43" s="374"/>
      <c r="O43" s="374"/>
      <c r="P43" s="374">
        <v>1</v>
      </c>
      <c r="Q43" s="300">
        <v>2</v>
      </c>
      <c r="R43" s="320" t="s">
        <v>220</v>
      </c>
      <c r="S43" s="320" t="s">
        <v>500</v>
      </c>
      <c r="T43" s="320"/>
      <c r="U43" s="320">
        <v>1</v>
      </c>
      <c r="V43" s="320"/>
      <c r="W43" s="320"/>
      <c r="X43" s="320"/>
      <c r="Y43" s="320"/>
      <c r="Z43" s="320"/>
      <c r="AA43" s="320">
        <v>1</v>
      </c>
      <c r="AB43" s="16">
        <f>((T43+U43)/2)+SUM(X43:Z43)</f>
        <v>0.5</v>
      </c>
    </row>
    <row r="44" spans="2:28" ht="16.5" thickTop="1" thickBot="1" x14ac:dyDescent="0.3">
      <c r="G44" s="375" t="s">
        <v>501</v>
      </c>
      <c r="H44" s="316"/>
      <c r="I44" s="316"/>
      <c r="J44" s="316"/>
      <c r="K44" s="316"/>
      <c r="L44" s="316"/>
      <c r="M44" s="316"/>
      <c r="N44" s="316"/>
      <c r="O44" s="316"/>
      <c r="P44" s="316"/>
      <c r="Q44" s="75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8"/>
    </row>
    <row r="45" spans="2:28" ht="15.75" thickBot="1" x14ac:dyDescent="0.3"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R45" s="103"/>
    </row>
    <row r="46" spans="2:28" x14ac:dyDescent="0.25">
      <c r="G46" s="373" t="s">
        <v>579</v>
      </c>
      <c r="H46" s="320"/>
      <c r="I46" s="320" t="s">
        <v>473</v>
      </c>
      <c r="J46" s="320">
        <v>1</v>
      </c>
      <c r="K46" s="320">
        <v>1</v>
      </c>
      <c r="L46" s="320">
        <v>1</v>
      </c>
      <c r="M46" s="320"/>
      <c r="N46" s="320"/>
      <c r="O46" s="320"/>
      <c r="P46" s="320"/>
      <c r="Q46" s="300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</row>
    <row r="47" spans="2:28" ht="15.75" thickBot="1" x14ac:dyDescent="0.3">
      <c r="G47" s="302" t="s">
        <v>501</v>
      </c>
      <c r="H47" s="17"/>
      <c r="I47" s="17"/>
      <c r="J47" s="17"/>
      <c r="K47" s="17"/>
      <c r="L47" s="17"/>
      <c r="M47" s="17"/>
      <c r="N47" s="17"/>
      <c r="O47" s="17"/>
      <c r="P47" s="17"/>
      <c r="Q47" s="7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8"/>
    </row>
    <row r="48" spans="2:28" ht="15.75" thickBot="1" x14ac:dyDescent="0.3"/>
    <row r="49" spans="7:28" ht="15.75" thickBot="1" x14ac:dyDescent="0.3">
      <c r="G49" s="108" t="s">
        <v>502</v>
      </c>
      <c r="H49" s="104"/>
      <c r="I49" s="104"/>
      <c r="J49" s="104"/>
      <c r="K49" s="104"/>
      <c r="L49" s="104"/>
      <c r="M49" s="104"/>
      <c r="N49" s="104"/>
      <c r="O49" s="104"/>
      <c r="P49" s="104"/>
      <c r="Q49" s="105">
        <f>SUM(Q50:Q60)</f>
        <v>1</v>
      </c>
      <c r="R49" s="106" t="s">
        <v>517</v>
      </c>
      <c r="S49" s="164" t="s">
        <v>354</v>
      </c>
      <c r="T49" s="104"/>
      <c r="U49" s="104"/>
      <c r="V49" s="104"/>
      <c r="W49" s="104"/>
      <c r="X49" s="104"/>
      <c r="Y49" s="104"/>
      <c r="Z49" s="104"/>
      <c r="AA49" s="104"/>
      <c r="AB49" s="107">
        <f>((T49+U49)/2)+SUM(X49:Z49)</f>
        <v>0</v>
      </c>
    </row>
    <row r="50" spans="7:28" x14ac:dyDescent="0.25">
      <c r="G50" s="35"/>
      <c r="H50" s="19"/>
      <c r="I50" s="19"/>
      <c r="J50" s="19"/>
      <c r="K50" s="19"/>
      <c r="L50" s="19"/>
      <c r="M50" s="19"/>
      <c r="N50" s="19"/>
      <c r="O50" s="19"/>
      <c r="P50" s="19"/>
      <c r="Q50" s="74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20">
        <f t="shared" ref="AB50:AB60" si="6">((T50+U50)/2)+SUM(X50:Z50)</f>
        <v>0</v>
      </c>
    </row>
    <row r="51" spans="7:28" x14ac:dyDescent="0.25">
      <c r="G51" s="35" t="s">
        <v>44</v>
      </c>
      <c r="H51" s="19"/>
      <c r="P51">
        <v>1</v>
      </c>
      <c r="Q51" s="74">
        <v>1</v>
      </c>
      <c r="R51" s="98"/>
      <c r="S51" s="98"/>
      <c r="T51" s="98"/>
      <c r="U51" s="98"/>
      <c r="V51" s="98"/>
      <c r="W51" s="98"/>
      <c r="X51" s="98"/>
      <c r="Y51" s="98"/>
      <c r="Z51" s="19"/>
      <c r="AA51" s="19"/>
      <c r="AB51" s="20">
        <f t="shared" si="6"/>
        <v>0</v>
      </c>
    </row>
    <row r="52" spans="7:28" x14ac:dyDescent="0.25">
      <c r="G52" s="35"/>
      <c r="H52" s="19"/>
      <c r="I52" s="19"/>
      <c r="J52" s="19"/>
      <c r="K52" s="19"/>
      <c r="L52" s="19"/>
      <c r="M52" s="19"/>
      <c r="N52" s="19"/>
      <c r="O52" s="19"/>
      <c r="P52" s="19"/>
      <c r="Q52" s="7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0">
        <f t="shared" si="6"/>
        <v>0</v>
      </c>
    </row>
    <row r="53" spans="7:28" x14ac:dyDescent="0.25">
      <c r="G53" s="35"/>
      <c r="H53" s="19"/>
      <c r="I53" s="98"/>
      <c r="J53" s="98"/>
      <c r="K53" s="98"/>
      <c r="L53" s="98"/>
      <c r="M53" s="19"/>
      <c r="N53" s="19"/>
      <c r="O53" s="19"/>
      <c r="P53" s="19"/>
      <c r="Q53" s="74"/>
      <c r="R53" s="204"/>
      <c r="S53" s="19"/>
      <c r="T53" s="19"/>
      <c r="U53" s="19"/>
      <c r="V53" s="19"/>
      <c r="W53" s="19"/>
      <c r="X53" s="19"/>
      <c r="Y53" s="19"/>
      <c r="Z53" s="19"/>
      <c r="AA53" s="19"/>
      <c r="AB53" s="20">
        <f t="shared" si="6"/>
        <v>0</v>
      </c>
    </row>
    <row r="54" spans="7:28" x14ac:dyDescent="0.25">
      <c r="G54" s="35"/>
      <c r="H54" s="19"/>
      <c r="I54" s="19"/>
      <c r="J54" s="19"/>
      <c r="K54" s="19"/>
      <c r="L54" s="19"/>
      <c r="M54" s="19"/>
      <c r="N54" s="19"/>
      <c r="O54" s="19"/>
      <c r="P54" s="19"/>
      <c r="Q54" s="74"/>
      <c r="R54" s="204"/>
      <c r="S54" s="19"/>
      <c r="T54" s="19"/>
      <c r="U54" s="19"/>
      <c r="V54" s="19"/>
      <c r="W54" s="19"/>
      <c r="X54" s="19"/>
      <c r="Y54" s="19"/>
      <c r="Z54" s="19"/>
      <c r="AA54" s="19"/>
      <c r="AB54" s="20">
        <f t="shared" si="6"/>
        <v>0</v>
      </c>
    </row>
    <row r="55" spans="7:28" x14ac:dyDescent="0.25">
      <c r="G55" s="35"/>
      <c r="H55" s="19"/>
      <c r="I55" s="19"/>
      <c r="J55" s="19"/>
      <c r="K55" s="19"/>
      <c r="L55" s="19"/>
      <c r="M55" s="19"/>
      <c r="N55" s="19"/>
      <c r="O55" s="19"/>
      <c r="P55" s="19"/>
      <c r="Q55" s="74"/>
      <c r="R55" s="204"/>
      <c r="S55" s="19"/>
      <c r="T55" s="19"/>
      <c r="U55" s="19"/>
      <c r="V55" s="19"/>
      <c r="W55" s="19"/>
      <c r="X55" s="19"/>
      <c r="Y55" s="19"/>
      <c r="Z55" s="19"/>
      <c r="AA55" s="19"/>
      <c r="AB55" s="20">
        <f t="shared" si="6"/>
        <v>0</v>
      </c>
    </row>
    <row r="56" spans="7:28" x14ac:dyDescent="0.25">
      <c r="G56" s="35"/>
      <c r="H56" s="19"/>
      <c r="I56" s="19"/>
      <c r="J56" s="19"/>
      <c r="K56" s="19"/>
      <c r="L56" s="19"/>
      <c r="M56" s="19"/>
      <c r="N56" s="19"/>
      <c r="O56" s="19"/>
      <c r="P56" s="19"/>
      <c r="Q56" s="74"/>
      <c r="V56" s="19"/>
      <c r="W56" s="19"/>
      <c r="X56" s="19"/>
      <c r="Y56" s="19"/>
      <c r="Z56" s="19"/>
      <c r="AA56" s="19"/>
      <c r="AB56" s="20">
        <f t="shared" si="6"/>
        <v>0</v>
      </c>
    </row>
    <row r="57" spans="7:28" x14ac:dyDescent="0.25">
      <c r="G57" s="35"/>
      <c r="H57" s="19"/>
      <c r="I57" s="19"/>
      <c r="J57" s="19"/>
      <c r="K57" s="19"/>
      <c r="L57" s="19"/>
      <c r="M57" s="19"/>
      <c r="N57" s="19"/>
      <c r="O57" s="19"/>
      <c r="P57" s="19"/>
      <c r="Q57" s="74"/>
      <c r="AB57" s="20">
        <f t="shared" si="6"/>
        <v>0</v>
      </c>
    </row>
    <row r="58" spans="7:28" x14ac:dyDescent="0.25">
      <c r="G58" s="35"/>
      <c r="H58" s="19"/>
      <c r="I58" s="19"/>
      <c r="J58" s="19"/>
      <c r="K58" s="19"/>
      <c r="L58" s="19"/>
      <c r="M58" s="19"/>
      <c r="N58" s="19"/>
      <c r="O58" s="19"/>
      <c r="P58" s="19"/>
      <c r="Q58" s="74">
        <v>0</v>
      </c>
      <c r="AB58" s="20">
        <f t="shared" si="6"/>
        <v>0</v>
      </c>
    </row>
    <row r="59" spans="7:28" x14ac:dyDescent="0.25">
      <c r="G59" s="35"/>
      <c r="H59" s="19"/>
      <c r="I59" s="19"/>
      <c r="J59" s="19"/>
      <c r="K59" s="19"/>
      <c r="L59" s="19"/>
      <c r="M59" s="19"/>
      <c r="N59" s="19"/>
      <c r="O59" s="19"/>
      <c r="P59" s="19"/>
      <c r="Q59" s="7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>
        <f t="shared" si="6"/>
        <v>0</v>
      </c>
    </row>
    <row r="60" spans="7:28" ht="15.75" thickBot="1" x14ac:dyDescent="0.3">
      <c r="G60" s="36"/>
      <c r="H60" s="17"/>
      <c r="I60" s="17"/>
      <c r="J60" s="17"/>
      <c r="K60" s="17"/>
      <c r="L60" s="17"/>
      <c r="M60" s="17"/>
      <c r="N60" s="17"/>
      <c r="O60" s="17"/>
      <c r="P60" s="17"/>
      <c r="Q60" s="75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>
        <f t="shared" si="6"/>
        <v>0</v>
      </c>
    </row>
  </sheetData>
  <mergeCells count="1">
    <mergeCell ref="T4:U4"/>
  </mergeCells>
  <conditionalFormatting sqref="D2">
    <cfRule type="cellIs" dxfId="65" priority="1" operator="lessThan">
      <formula>0</formula>
    </cfRule>
    <cfRule type="cellIs" dxfId="64" priority="2" operator="equal">
      <formula>0</formula>
    </cfRule>
    <cfRule type="cellIs" dxfId="63" priority="3" operator="greaterThan">
      <formula>0</formula>
    </cfRule>
  </conditionalFormatting>
  <conditionalFormatting sqref="D43">
    <cfRule type="cellIs" dxfId="62" priority="4" operator="equal">
      <formula>0</formula>
    </cfRule>
    <cfRule type="cellIs" dxfId="61" priority="5" operator="lessThan">
      <formula>0</formula>
    </cfRule>
    <cfRule type="cellIs" dxfId="6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Debts</vt:lpstr>
      <vt:lpstr>Planning</vt:lpstr>
      <vt:lpstr>XP Calcs</vt:lpstr>
      <vt:lpstr>Others</vt:lpstr>
      <vt:lpstr>Midmarch</vt:lpstr>
      <vt:lpstr>leMaistre</vt:lpstr>
      <vt:lpstr>The Gates</vt:lpstr>
      <vt:lpstr>Tusk</vt:lpstr>
      <vt:lpstr>Ringbridge</vt:lpstr>
      <vt:lpstr>Oston</vt:lpstr>
      <vt:lpstr>Vallani</vt:lpstr>
      <vt:lpstr>Marik Holdings</vt:lpstr>
      <vt:lpstr>Silverton</vt:lpstr>
      <vt:lpstr>Tatzleford</vt:lpstr>
      <vt:lpstr>Nikvata's Crossing</vt:lpstr>
      <vt:lpstr>Varnhold</vt:lpstr>
      <vt:lpstr>Playing</vt:lpstr>
      <vt:lpstr>Playing (2)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2020-01-26T21:20:04Z</cp:lastPrinted>
  <dcterms:created xsi:type="dcterms:W3CDTF">2017-10-30T20:13:27Z</dcterms:created>
  <dcterms:modified xsi:type="dcterms:W3CDTF">2020-11-12T21:26:36Z</dcterms:modified>
</cp:coreProperties>
</file>