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OneDrive\Documents\Games\King Maker Revisted\Finances_files\"/>
    </mc:Choice>
  </mc:AlternateContent>
  <xr:revisionPtr revIDLastSave="0" documentId="13_ncr:1_{EAC0CD8D-630B-4000-9BD7-5A54EBB02500}" xr6:coauthVersionLast="47" xr6:coauthVersionMax="47" xr10:uidLastSave="{00000000-0000-0000-0000-000000000000}"/>
  <bookViews>
    <workbookView xWindow="-108" yWindow="-108" windowWidth="23256" windowHeight="12576" xr2:uid="{7A927E79-E1B8-49BA-BA5D-306860BEE3AE}"/>
  </bookViews>
  <sheets>
    <sheet name="Tusk " sheetId="8" r:id="rId1"/>
    <sheet name="Barleyboro" sheetId="6" r:id="rId2"/>
    <sheet name="Silverton" sheetId="3" r:id="rId3"/>
    <sheet name="Reedham" sheetId="4" r:id="rId4"/>
    <sheet name="The Roost" sheetId="7" r:id="rId5"/>
    <sheet name="Master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8" l="1"/>
  <c r="K6" i="8"/>
  <c r="L6" i="8"/>
  <c r="M6" i="8"/>
  <c r="P6" i="8"/>
  <c r="Z6" i="8"/>
  <c r="N12" i="8"/>
  <c r="N6" i="8" s="1"/>
  <c r="T12" i="8"/>
  <c r="T6" i="8" s="1"/>
  <c r="U12" i="8"/>
  <c r="U6" i="8" s="1"/>
  <c r="V12" i="8"/>
  <c r="V6" i="8" s="1"/>
  <c r="W12" i="8"/>
  <c r="W6" i="8" s="1"/>
  <c r="X12" i="8"/>
  <c r="X6" i="8" s="1"/>
  <c r="D14" i="8"/>
  <c r="H16" i="8"/>
  <c r="O16" i="8"/>
  <c r="Y16" i="8"/>
  <c r="H17" i="8"/>
  <c r="O17" i="8"/>
  <c r="Y17" i="8"/>
  <c r="H18" i="8"/>
  <c r="O18" i="8"/>
  <c r="Y18" i="8"/>
  <c r="H19" i="8"/>
  <c r="O19" i="8"/>
  <c r="Y19" i="8"/>
  <c r="H20" i="8"/>
  <c r="O20" i="8"/>
  <c r="Y20" i="8"/>
  <c r="D23" i="8"/>
  <c r="D24" i="8"/>
  <c r="H24" i="8"/>
  <c r="O24" i="8"/>
  <c r="Y24" i="8"/>
  <c r="D25" i="8"/>
  <c r="H25" i="8"/>
  <c r="O25" i="8"/>
  <c r="Y25" i="8"/>
  <c r="D26" i="8"/>
  <c r="D27" i="8" s="1"/>
  <c r="H26" i="8"/>
  <c r="O26" i="8"/>
  <c r="Y26" i="8"/>
  <c r="H27" i="8"/>
  <c r="O27" i="8"/>
  <c r="Y27" i="8"/>
  <c r="H28" i="8"/>
  <c r="O28" i="8"/>
  <c r="Y28" i="8"/>
  <c r="H29" i="8"/>
  <c r="O29" i="8"/>
  <c r="Y29" i="8"/>
  <c r="H30" i="8"/>
  <c r="O30" i="8"/>
  <c r="Y30" i="8"/>
  <c r="H31" i="8"/>
  <c r="O31" i="8"/>
  <c r="Y31" i="8"/>
  <c r="D32" i="8"/>
  <c r="H32" i="8"/>
  <c r="O32" i="8"/>
  <c r="Y32" i="8"/>
  <c r="D33" i="8"/>
  <c r="H33" i="8"/>
  <c r="O33" i="8"/>
  <c r="Y33" i="8"/>
  <c r="D34" i="8"/>
  <c r="H34" i="8"/>
  <c r="O34" i="8"/>
  <c r="Y34" i="8"/>
  <c r="D35" i="8"/>
  <c r="H35" i="8"/>
  <c r="O35" i="8"/>
  <c r="Y35" i="8"/>
  <c r="H36" i="8"/>
  <c r="O36" i="8"/>
  <c r="Y36" i="8"/>
  <c r="H37" i="8"/>
  <c r="O37" i="8"/>
  <c r="Y37" i="8"/>
  <c r="H38" i="8"/>
  <c r="O38" i="8"/>
  <c r="Y38" i="8"/>
  <c r="H39" i="8"/>
  <c r="O39" i="8"/>
  <c r="Y39" i="8"/>
  <c r="H43" i="8"/>
  <c r="O43" i="8"/>
  <c r="Y43" i="8"/>
  <c r="H44" i="8"/>
  <c r="O44" i="8"/>
  <c r="Y44" i="8"/>
  <c r="H45" i="8"/>
  <c r="O45" i="8"/>
  <c r="Y45" i="8"/>
  <c r="H46" i="8"/>
  <c r="O46" i="8"/>
  <c r="Y46" i="8"/>
  <c r="H47" i="8"/>
  <c r="O47" i="8"/>
  <c r="Y47" i="8"/>
  <c r="H48" i="8"/>
  <c r="O48" i="8"/>
  <c r="Y48" i="8"/>
  <c r="H49" i="8"/>
  <c r="O49" i="8"/>
  <c r="Y49" i="8"/>
  <c r="H50" i="8"/>
  <c r="O50" i="8"/>
  <c r="Y50" i="8"/>
  <c r="H51" i="8"/>
  <c r="O51" i="8"/>
  <c r="Y51" i="8"/>
  <c r="H52" i="8"/>
  <c r="O52" i="8"/>
  <c r="Y52" i="8"/>
  <c r="H53" i="8"/>
  <c r="O53" i="8"/>
  <c r="Y53" i="8"/>
  <c r="H54" i="8"/>
  <c r="O54" i="8"/>
  <c r="Y54" i="8"/>
  <c r="H55" i="8"/>
  <c r="O55" i="8"/>
  <c r="Y55" i="8"/>
  <c r="H56" i="8"/>
  <c r="O56" i="8"/>
  <c r="Y56" i="8"/>
  <c r="H57" i="8"/>
  <c r="O57" i="8"/>
  <c r="Y57" i="8"/>
  <c r="H65" i="8"/>
  <c r="O65" i="8"/>
  <c r="Y65" i="8"/>
  <c r="H66" i="8"/>
  <c r="O66" i="8"/>
  <c r="Y66" i="8"/>
  <c r="H67" i="8"/>
  <c r="O67" i="8"/>
  <c r="Y67" i="8"/>
  <c r="H68" i="8"/>
  <c r="O68" i="8"/>
  <c r="Y68" i="8"/>
  <c r="H69" i="8"/>
  <c r="O69" i="8"/>
  <c r="Y69" i="8"/>
  <c r="H70" i="8"/>
  <c r="O70" i="8"/>
  <c r="Y70" i="8"/>
  <c r="H71" i="8"/>
  <c r="O71" i="8"/>
  <c r="Y71" i="8"/>
  <c r="H72" i="8"/>
  <c r="O72" i="8"/>
  <c r="Y72" i="8"/>
  <c r="H73" i="8"/>
  <c r="O73" i="8"/>
  <c r="Y73" i="8"/>
  <c r="H74" i="8"/>
  <c r="O74" i="8"/>
  <c r="Y74" i="8"/>
  <c r="H75" i="8"/>
  <c r="O75" i="8"/>
  <c r="Y75" i="8"/>
  <c r="H76" i="8"/>
  <c r="O76" i="8"/>
  <c r="Y76" i="8"/>
  <c r="H77" i="8"/>
  <c r="O77" i="8"/>
  <c r="Y77" i="8"/>
  <c r="H78" i="8"/>
  <c r="O78" i="8"/>
  <c r="Y78" i="8"/>
  <c r="H79" i="8"/>
  <c r="O79" i="8"/>
  <c r="Y79" i="8"/>
  <c r="H80" i="8"/>
  <c r="O80" i="8"/>
  <c r="Y80" i="8"/>
  <c r="H81" i="8"/>
  <c r="O81" i="8"/>
  <c r="Y81" i="8"/>
  <c r="H82" i="8"/>
  <c r="O82" i="8"/>
  <c r="Y82" i="8"/>
  <c r="H83" i="8"/>
  <c r="O83" i="8"/>
  <c r="Y83" i="8"/>
  <c r="H84" i="8"/>
  <c r="O84" i="8"/>
  <c r="Y84" i="8"/>
  <c r="H88" i="8"/>
  <c r="O88" i="8"/>
  <c r="Y88" i="8"/>
  <c r="H89" i="8"/>
  <c r="O89" i="8"/>
  <c r="Y89" i="8"/>
  <c r="H90" i="8"/>
  <c r="O90" i="8"/>
  <c r="Y90" i="8"/>
  <c r="H91" i="8"/>
  <c r="O91" i="8"/>
  <c r="Y91" i="8"/>
  <c r="H92" i="8"/>
  <c r="O92" i="8"/>
  <c r="Y92" i="8"/>
  <c r="H93" i="8"/>
  <c r="O93" i="8"/>
  <c r="Y93" i="8"/>
  <c r="H94" i="8"/>
  <c r="O94" i="8"/>
  <c r="Y94" i="8"/>
  <c r="H95" i="8"/>
  <c r="O95" i="8"/>
  <c r="Y95" i="8"/>
  <c r="H96" i="8"/>
  <c r="O96" i="8"/>
  <c r="Y96" i="8"/>
  <c r="H97" i="8"/>
  <c r="O97" i="8"/>
  <c r="Y97" i="8"/>
  <c r="H98" i="8"/>
  <c r="O98" i="8"/>
  <c r="Y98" i="8"/>
  <c r="H99" i="8"/>
  <c r="O99" i="8"/>
  <c r="Y99" i="8"/>
  <c r="H100" i="8"/>
  <c r="O100" i="8"/>
  <c r="Y100" i="8"/>
  <c r="H101" i="8"/>
  <c r="O101" i="8"/>
  <c r="Y101" i="8"/>
  <c r="H102" i="8"/>
  <c r="O102" i="8"/>
  <c r="Y102" i="8"/>
  <c r="H103" i="8"/>
  <c r="O103" i="8"/>
  <c r="Y103" i="8"/>
  <c r="H104" i="8"/>
  <c r="O104" i="8"/>
  <c r="Y104" i="8"/>
  <c r="H105" i="8"/>
  <c r="O105" i="8"/>
  <c r="Y105" i="8"/>
  <c r="H109" i="8"/>
  <c r="O109" i="8"/>
  <c r="Y109" i="8"/>
  <c r="H110" i="8"/>
  <c r="O110" i="8"/>
  <c r="Y110" i="8"/>
  <c r="H111" i="8"/>
  <c r="O111" i="8"/>
  <c r="Y111" i="8"/>
  <c r="H112" i="8"/>
  <c r="O112" i="8"/>
  <c r="Y112" i="8"/>
  <c r="H113" i="8"/>
  <c r="O113" i="8"/>
  <c r="Y113" i="8"/>
  <c r="H114" i="8"/>
  <c r="O114" i="8"/>
  <c r="Y114" i="8"/>
  <c r="H115" i="8"/>
  <c r="O115" i="8"/>
  <c r="Y115" i="8"/>
  <c r="H116" i="8"/>
  <c r="O116" i="8"/>
  <c r="Y116" i="8"/>
  <c r="H117" i="8"/>
  <c r="O117" i="8"/>
  <c r="Y117" i="8"/>
  <c r="H118" i="8"/>
  <c r="O118" i="8"/>
  <c r="Y118" i="8"/>
  <c r="H119" i="8"/>
  <c r="O119" i="8"/>
  <c r="Y119" i="8"/>
  <c r="H120" i="8"/>
  <c r="O120" i="8"/>
  <c r="Y120" i="8"/>
  <c r="H121" i="8"/>
  <c r="O121" i="8"/>
  <c r="Y121" i="8"/>
  <c r="H122" i="8"/>
  <c r="O122" i="8"/>
  <c r="Y122" i="8"/>
  <c r="H123" i="8"/>
  <c r="O123" i="8"/>
  <c r="Y123" i="8"/>
  <c r="H124" i="8"/>
  <c r="O124" i="8"/>
  <c r="Y124" i="8"/>
  <c r="H128" i="8"/>
  <c r="O128" i="8"/>
  <c r="Y128" i="8"/>
  <c r="H129" i="8"/>
  <c r="O129" i="8"/>
  <c r="Y129" i="8"/>
  <c r="H130" i="8"/>
  <c r="O130" i="8"/>
  <c r="Y130" i="8"/>
  <c r="H131" i="8"/>
  <c r="O131" i="8"/>
  <c r="Y131" i="8"/>
  <c r="H132" i="8"/>
  <c r="O132" i="8"/>
  <c r="Y132" i="8"/>
  <c r="H133" i="8"/>
  <c r="O133" i="8"/>
  <c r="Y133" i="8"/>
  <c r="H134" i="8"/>
  <c r="O134" i="8"/>
  <c r="Y134" i="8"/>
  <c r="H135" i="8"/>
  <c r="O135" i="8"/>
  <c r="Y135" i="8"/>
  <c r="H136" i="8"/>
  <c r="O136" i="8"/>
  <c r="Y136" i="8"/>
  <c r="H137" i="8"/>
  <c r="O137" i="8"/>
  <c r="Y137" i="8"/>
  <c r="H138" i="8"/>
  <c r="O138" i="8"/>
  <c r="Y138" i="8"/>
  <c r="H139" i="8"/>
  <c r="O139" i="8"/>
  <c r="Y139" i="8"/>
  <c r="H140" i="8"/>
  <c r="O140" i="8"/>
  <c r="Y140" i="8"/>
  <c r="H141" i="8"/>
  <c r="O141" i="8"/>
  <c r="Y141" i="8"/>
  <c r="H142" i="8"/>
  <c r="O142" i="8"/>
  <c r="Y142" i="8"/>
  <c r="H143" i="8"/>
  <c r="O143" i="8"/>
  <c r="Y143" i="8"/>
  <c r="H144" i="8"/>
  <c r="O144" i="8"/>
  <c r="Y144" i="8"/>
  <c r="H145" i="8"/>
  <c r="O145" i="8"/>
  <c r="Y145" i="8"/>
  <c r="H146" i="8"/>
  <c r="O146" i="8"/>
  <c r="Y146" i="8"/>
  <c r="H153" i="8"/>
  <c r="O153" i="8"/>
  <c r="Y153" i="8"/>
  <c r="H154" i="8"/>
  <c r="O154" i="8"/>
  <c r="Y154" i="8"/>
  <c r="H155" i="8"/>
  <c r="O155" i="8"/>
  <c r="Y155" i="8"/>
  <c r="H156" i="8"/>
  <c r="O156" i="8"/>
  <c r="R156" i="8"/>
  <c r="Y156" i="8"/>
  <c r="H157" i="8"/>
  <c r="O157" i="8"/>
  <c r="Y157" i="8"/>
  <c r="H158" i="8"/>
  <c r="O158" i="8"/>
  <c r="Y158" i="8"/>
  <c r="H159" i="8"/>
  <c r="O159" i="8"/>
  <c r="Y159" i="8"/>
  <c r="H160" i="8"/>
  <c r="O160" i="8"/>
  <c r="Y160" i="8"/>
  <c r="H161" i="8"/>
  <c r="O161" i="8"/>
  <c r="Y161" i="8"/>
  <c r="H162" i="8"/>
  <c r="O162" i="8"/>
  <c r="Y162" i="8"/>
  <c r="H163" i="8"/>
  <c r="O163" i="8"/>
  <c r="Y163" i="8"/>
  <c r="H164" i="8"/>
  <c r="O164" i="8"/>
  <c r="Y164" i="8"/>
  <c r="H165" i="8"/>
  <c r="O165" i="8"/>
  <c r="Y165" i="8"/>
  <c r="H166" i="8"/>
  <c r="O166" i="8"/>
  <c r="Y166" i="8"/>
  <c r="H167" i="8"/>
  <c r="O167" i="8"/>
  <c r="Y167" i="8"/>
  <c r="H168" i="8"/>
  <c r="O168" i="8"/>
  <c r="Y168" i="8"/>
  <c r="H169" i="8"/>
  <c r="O169" i="8"/>
  <c r="Y169" i="8"/>
  <c r="H170" i="8"/>
  <c r="O170" i="8"/>
  <c r="Y170" i="8"/>
  <c r="H171" i="8"/>
  <c r="O171" i="8"/>
  <c r="Y171" i="8"/>
  <c r="H172" i="8"/>
  <c r="O172" i="8"/>
  <c r="Y172" i="8"/>
  <c r="H173" i="8"/>
  <c r="O173" i="8"/>
  <c r="Y173" i="8"/>
  <c r="H174" i="8"/>
  <c r="O174" i="8"/>
  <c r="Y174" i="8"/>
  <c r="H175" i="8"/>
  <c r="O175" i="8"/>
  <c r="Y175" i="8"/>
  <c r="H176" i="8"/>
  <c r="O176" i="8"/>
  <c r="Y176" i="8"/>
  <c r="H177" i="8"/>
  <c r="O177" i="8"/>
  <c r="Y177" i="8"/>
  <c r="H178" i="8"/>
  <c r="O178" i="8"/>
  <c r="Y178" i="8"/>
  <c r="H182" i="8"/>
  <c r="O182" i="8"/>
  <c r="Y182" i="8"/>
  <c r="H183" i="8"/>
  <c r="O183" i="8"/>
  <c r="Y183" i="8"/>
  <c r="H184" i="8"/>
  <c r="O184" i="8"/>
  <c r="Y184" i="8"/>
  <c r="H185" i="8"/>
  <c r="O185" i="8"/>
  <c r="Y185" i="8"/>
  <c r="H186" i="8"/>
  <c r="O186" i="8"/>
  <c r="Y186" i="8"/>
  <c r="H187" i="8"/>
  <c r="O187" i="8"/>
  <c r="Y187" i="8"/>
  <c r="H188" i="8"/>
  <c r="O188" i="8"/>
  <c r="Y188" i="8"/>
  <c r="H189" i="8"/>
  <c r="O189" i="8"/>
  <c r="Y189" i="8"/>
  <c r="H190" i="8"/>
  <c r="O190" i="8"/>
  <c r="Y190" i="8"/>
  <c r="H191" i="8"/>
  <c r="O191" i="8"/>
  <c r="Y191" i="8"/>
  <c r="H192" i="8"/>
  <c r="O192" i="8"/>
  <c r="Y192" i="8"/>
  <c r="H193" i="8"/>
  <c r="O193" i="8"/>
  <c r="Y193" i="8"/>
  <c r="H194" i="8"/>
  <c r="O194" i="8"/>
  <c r="Y194" i="8"/>
  <c r="H195" i="8"/>
  <c r="O195" i="8"/>
  <c r="Y195" i="8"/>
  <c r="H196" i="8"/>
  <c r="O196" i="8"/>
  <c r="Y196" i="8"/>
  <c r="H197" i="8"/>
  <c r="O197" i="8"/>
  <c r="Y197" i="8"/>
  <c r="H201" i="8"/>
  <c r="O201" i="8"/>
  <c r="Y201" i="8"/>
  <c r="H202" i="8"/>
  <c r="O202" i="8"/>
  <c r="Y202" i="8"/>
  <c r="H203" i="8"/>
  <c r="O203" i="8"/>
  <c r="Y203" i="8"/>
  <c r="H204" i="8"/>
  <c r="O204" i="8"/>
  <c r="Y204" i="8"/>
  <c r="H205" i="8"/>
  <c r="O205" i="8"/>
  <c r="Y205" i="8"/>
  <c r="H206" i="8"/>
  <c r="O206" i="8"/>
  <c r="Y206" i="8"/>
  <c r="H207" i="8"/>
  <c r="O207" i="8"/>
  <c r="Y207" i="8"/>
  <c r="H208" i="8"/>
  <c r="O208" i="8"/>
  <c r="Y208" i="8"/>
  <c r="H209" i="8"/>
  <c r="O209" i="8"/>
  <c r="Y209" i="8"/>
  <c r="H210" i="8"/>
  <c r="O210" i="8"/>
  <c r="Y210" i="8"/>
  <c r="H211" i="8"/>
  <c r="O211" i="8"/>
  <c r="Y211" i="8"/>
  <c r="H212" i="8"/>
  <c r="O212" i="8"/>
  <c r="Y212" i="8"/>
  <c r="H213" i="8"/>
  <c r="O213" i="8"/>
  <c r="Y213" i="8"/>
  <c r="H214" i="8"/>
  <c r="O214" i="8"/>
  <c r="Y214" i="8"/>
  <c r="H215" i="8"/>
  <c r="O215" i="8"/>
  <c r="Y215" i="8"/>
  <c r="H216" i="8"/>
  <c r="O216" i="8"/>
  <c r="Y216" i="8"/>
  <c r="H220" i="8"/>
  <c r="O220" i="8"/>
  <c r="Y220" i="8"/>
  <c r="H221" i="8"/>
  <c r="O221" i="8"/>
  <c r="Y221" i="8"/>
  <c r="H222" i="8"/>
  <c r="O222" i="8"/>
  <c r="Y222" i="8"/>
  <c r="H223" i="8"/>
  <c r="O223" i="8"/>
  <c r="Y223" i="8"/>
  <c r="H224" i="8"/>
  <c r="O224" i="8"/>
  <c r="Y224" i="8"/>
  <c r="H225" i="8"/>
  <c r="O225" i="8"/>
  <c r="Y225" i="8"/>
  <c r="H226" i="8"/>
  <c r="O226" i="8"/>
  <c r="Y226" i="8"/>
  <c r="H227" i="8"/>
  <c r="O227" i="8"/>
  <c r="Y227" i="8"/>
  <c r="H231" i="8"/>
  <c r="O231" i="8"/>
  <c r="Y231" i="8"/>
  <c r="H232" i="8"/>
  <c r="O232" i="8"/>
  <c r="Y232" i="8"/>
  <c r="H233" i="8"/>
  <c r="O233" i="8"/>
  <c r="Y233" i="8"/>
  <c r="H234" i="8"/>
  <c r="O234" i="8"/>
  <c r="Y234" i="8"/>
  <c r="H235" i="8"/>
  <c r="O235" i="8"/>
  <c r="Y235" i="8"/>
  <c r="H239" i="8"/>
  <c r="O239" i="8"/>
  <c r="Y239" i="8"/>
  <c r="H240" i="8"/>
  <c r="O240" i="8"/>
  <c r="Y240" i="8"/>
  <c r="H241" i="8"/>
  <c r="O241" i="8"/>
  <c r="Y241" i="8"/>
  <c r="H242" i="8"/>
  <c r="O242" i="8"/>
  <c r="Y242" i="8"/>
  <c r="H243" i="8"/>
  <c r="O243" i="8"/>
  <c r="Y243" i="8"/>
  <c r="H251" i="8"/>
  <c r="O251" i="8"/>
  <c r="Y251" i="8"/>
  <c r="H252" i="8"/>
  <c r="O252" i="8"/>
  <c r="Y252" i="8"/>
  <c r="H253" i="8"/>
  <c r="O253" i="8"/>
  <c r="Y253" i="8"/>
  <c r="H255" i="8"/>
  <c r="O255" i="8"/>
  <c r="Y255" i="8"/>
  <c r="H256" i="8"/>
  <c r="O256" i="8"/>
  <c r="Y256" i="8"/>
  <c r="H257" i="8"/>
  <c r="O257" i="8"/>
  <c r="Y257" i="8"/>
  <c r="H258" i="8"/>
  <c r="O258" i="8"/>
  <c r="Y258" i="8"/>
  <c r="H259" i="8"/>
  <c r="O259" i="8"/>
  <c r="Y259" i="8"/>
  <c r="H260" i="8"/>
  <c r="O260" i="8"/>
  <c r="Y260" i="8"/>
  <c r="H261" i="8"/>
  <c r="O261" i="8"/>
  <c r="Y261" i="8"/>
  <c r="H262" i="8"/>
  <c r="O262" i="8"/>
  <c r="Y262" i="8"/>
  <c r="H263" i="8"/>
  <c r="Y263" i="8"/>
  <c r="H264" i="8"/>
  <c r="O264" i="8"/>
  <c r="Y264" i="8"/>
  <c r="H265" i="8"/>
  <c r="O265" i="8"/>
  <c r="Y265" i="8"/>
  <c r="H266" i="8"/>
  <c r="O266" i="8"/>
  <c r="Y266" i="8"/>
  <c r="H267" i="8"/>
  <c r="O267" i="8"/>
  <c r="Y267" i="8"/>
  <c r="H268" i="8"/>
  <c r="O268" i="8"/>
  <c r="Y268" i="8"/>
  <c r="H269" i="8"/>
  <c r="O269" i="8"/>
  <c r="Y269" i="8"/>
  <c r="H270" i="8"/>
  <c r="O270" i="8"/>
  <c r="Y270" i="8"/>
  <c r="H271" i="8"/>
  <c r="O271" i="8"/>
  <c r="Y271" i="8"/>
  <c r="H272" i="8"/>
  <c r="O272" i="8"/>
  <c r="Y272" i="8"/>
  <c r="H273" i="8"/>
  <c r="O273" i="8"/>
  <c r="Y273" i="8"/>
  <c r="H274" i="8"/>
  <c r="O274" i="8"/>
  <c r="Y274" i="8"/>
  <c r="H275" i="8"/>
  <c r="O275" i="8"/>
  <c r="Y275" i="8"/>
  <c r="H276" i="8"/>
  <c r="O276" i="8"/>
  <c r="Y276" i="8"/>
  <c r="H277" i="8"/>
  <c r="O277" i="8"/>
  <c r="Y277" i="8"/>
  <c r="H278" i="8"/>
  <c r="O278" i="8"/>
  <c r="Y278" i="8"/>
  <c r="H279" i="8"/>
  <c r="O279" i="8"/>
  <c r="Y279" i="8"/>
  <c r="H280" i="8"/>
  <c r="O280" i="8"/>
  <c r="Y280" i="8"/>
  <c r="H281" i="8"/>
  <c r="O281" i="8"/>
  <c r="Y281" i="8"/>
  <c r="H282" i="8"/>
  <c r="O282" i="8"/>
  <c r="Y282" i="8"/>
  <c r="H283" i="8"/>
  <c r="O283" i="8"/>
  <c r="Y283" i="8"/>
  <c r="O30" i="4"/>
  <c r="H30" i="4"/>
  <c r="Y30" i="4"/>
  <c r="G239" i="8" l="1"/>
  <c r="L2" i="8"/>
  <c r="O6" i="8"/>
  <c r="O2" i="8" s="1"/>
  <c r="G88" i="8"/>
  <c r="G65" i="8"/>
  <c r="D37" i="8"/>
  <c r="H5" i="8"/>
  <c r="H6" i="8" s="1"/>
  <c r="P2" i="8"/>
  <c r="D30" i="8" s="1"/>
  <c r="D36" i="8" s="1"/>
  <c r="M2" i="8"/>
  <c r="G182" i="8"/>
  <c r="G43" i="8"/>
  <c r="G24" i="8"/>
  <c r="Y6" i="8"/>
  <c r="G231" i="8"/>
  <c r="G220" i="8"/>
  <c r="G201" i="8"/>
  <c r="G153" i="8"/>
  <c r="G128" i="8"/>
  <c r="G109" i="8"/>
  <c r="K2" i="8"/>
  <c r="N2" i="8"/>
  <c r="J2" i="8"/>
  <c r="D17" i="8"/>
  <c r="G16" i="8"/>
  <c r="D18" i="8" l="1"/>
  <c r="D19" i="8"/>
  <c r="D40" i="8" s="1"/>
  <c r="D2" i="8" s="1"/>
  <c r="A7" i="8" s="1"/>
  <c r="AD2" i="7"/>
  <c r="D3" i="7" s="1"/>
  <c r="A8" i="8" l="1"/>
  <c r="A14" i="8" s="1"/>
  <c r="H19" i="2" l="1"/>
  <c r="H20" i="2"/>
  <c r="H21" i="2"/>
  <c r="H22" i="2"/>
  <c r="H23" i="2"/>
  <c r="Y22" i="4" l="1"/>
  <c r="O19" i="2"/>
  <c r="O20" i="2"/>
  <c r="O21" i="2"/>
  <c r="O22" i="2"/>
  <c r="O23" i="2"/>
  <c r="O24" i="2"/>
  <c r="O25" i="2"/>
  <c r="Y44" i="3"/>
  <c r="O44" i="3"/>
  <c r="H44" i="3"/>
  <c r="Y43" i="3"/>
  <c r="O43" i="3"/>
  <c r="H43" i="3"/>
  <c r="O39" i="3" l="1"/>
  <c r="Y55" i="7" l="1"/>
  <c r="O55" i="7"/>
  <c r="H55" i="7"/>
  <c r="Y54" i="7"/>
  <c r="O54" i="7"/>
  <c r="H54" i="7"/>
  <c r="Y53" i="7"/>
  <c r="O53" i="7"/>
  <c r="H53" i="7"/>
  <c r="Y52" i="7"/>
  <c r="O52" i="7"/>
  <c r="H52" i="7"/>
  <c r="Y51" i="7"/>
  <c r="O51" i="7"/>
  <c r="H51" i="7"/>
  <c r="Y50" i="7"/>
  <c r="O50" i="7"/>
  <c r="H50" i="7"/>
  <c r="Y49" i="7"/>
  <c r="O49" i="7"/>
  <c r="H49" i="7"/>
  <c r="Y46" i="7"/>
  <c r="O46" i="7"/>
  <c r="H46" i="7"/>
  <c r="Y45" i="7"/>
  <c r="O45" i="7"/>
  <c r="H45" i="7"/>
  <c r="Y44" i="7"/>
  <c r="O44" i="7"/>
  <c r="H44" i="7"/>
  <c r="Y43" i="7"/>
  <c r="O43" i="7"/>
  <c r="H43" i="7"/>
  <c r="Y40" i="7"/>
  <c r="O40" i="7"/>
  <c r="H40" i="7"/>
  <c r="Y39" i="7"/>
  <c r="O39" i="7"/>
  <c r="H39" i="7"/>
  <c r="Y38" i="7"/>
  <c r="O38" i="7"/>
  <c r="H38" i="7"/>
  <c r="Y37" i="7"/>
  <c r="O37" i="7"/>
  <c r="H37" i="7"/>
  <c r="Y36" i="7"/>
  <c r="O36" i="7"/>
  <c r="H36" i="7"/>
  <c r="Y35" i="7"/>
  <c r="O35" i="7"/>
  <c r="H35" i="7"/>
  <c r="D34" i="7"/>
  <c r="D33" i="7"/>
  <c r="D32" i="7"/>
  <c r="Y31" i="7"/>
  <c r="O31" i="7"/>
  <c r="H31" i="7"/>
  <c r="O30" i="7"/>
  <c r="H30" i="7"/>
  <c r="O29" i="7"/>
  <c r="H29" i="7"/>
  <c r="O28" i="7"/>
  <c r="H28" i="7"/>
  <c r="O27" i="7"/>
  <c r="H27" i="7"/>
  <c r="O26" i="7"/>
  <c r="H26" i="7"/>
  <c r="D26" i="7"/>
  <c r="O25" i="7"/>
  <c r="H25" i="7"/>
  <c r="D25" i="7"/>
  <c r="O24" i="7"/>
  <c r="H24" i="7"/>
  <c r="D24" i="7"/>
  <c r="O23" i="7"/>
  <c r="H23" i="7"/>
  <c r="D23" i="7"/>
  <c r="D27" i="7" s="1"/>
  <c r="Y22" i="7"/>
  <c r="O22" i="7"/>
  <c r="H22" i="7"/>
  <c r="Y21" i="7"/>
  <c r="O21" i="7"/>
  <c r="H21" i="7"/>
  <c r="Y20" i="7"/>
  <c r="O20" i="7"/>
  <c r="H20" i="7"/>
  <c r="Y19" i="7"/>
  <c r="O19" i="7"/>
  <c r="H19" i="7"/>
  <c r="Y18" i="7"/>
  <c r="O18" i="7"/>
  <c r="H18" i="7"/>
  <c r="Y17" i="7"/>
  <c r="O17" i="7"/>
  <c r="H17" i="7"/>
  <c r="Y16" i="7"/>
  <c r="O16" i="7"/>
  <c r="H16" i="7"/>
  <c r="D14" i="7"/>
  <c r="D35" i="7" s="1"/>
  <c r="X6" i="7"/>
  <c r="W6" i="7"/>
  <c r="V6" i="7"/>
  <c r="U6" i="7"/>
  <c r="T6" i="7"/>
  <c r="N6" i="7"/>
  <c r="M6" i="7"/>
  <c r="L6" i="7"/>
  <c r="K6" i="7"/>
  <c r="J6" i="7"/>
  <c r="P2" i="7"/>
  <c r="D30" i="7" s="1"/>
  <c r="G35" i="7" l="1"/>
  <c r="G51" i="7"/>
  <c r="M2" i="7"/>
  <c r="N2" i="7"/>
  <c r="L2" i="7"/>
  <c r="Y6" i="7"/>
  <c r="J2" i="7"/>
  <c r="K2" i="7"/>
  <c r="O6" i="7"/>
  <c r="G16" i="7"/>
  <c r="H5" i="7"/>
  <c r="H6" i="7" s="1"/>
  <c r="D36" i="7"/>
  <c r="D37" i="7" s="1"/>
  <c r="D17" i="7"/>
  <c r="D18" i="7" l="1"/>
  <c r="D19" i="7" s="1"/>
  <c r="D40" i="7" s="1"/>
  <c r="D2" i="7" s="1"/>
  <c r="O2" i="7"/>
  <c r="H18" i="4"/>
  <c r="Y31" i="6" l="1"/>
  <c r="O31" i="6"/>
  <c r="H31" i="6"/>
  <c r="Y30" i="6"/>
  <c r="O30" i="6"/>
  <c r="H30" i="6"/>
  <c r="Y29" i="6"/>
  <c r="O29" i="6"/>
  <c r="H29" i="6"/>
  <c r="Y28" i="6"/>
  <c r="O28" i="6"/>
  <c r="Y26" i="6"/>
  <c r="O26" i="6"/>
  <c r="H26" i="6"/>
  <c r="Y25" i="6"/>
  <c r="O25" i="6"/>
  <c r="H25" i="6"/>
  <c r="D34" i="6"/>
  <c r="D33" i="6"/>
  <c r="D32" i="6"/>
  <c r="D26" i="6"/>
  <c r="D25" i="6"/>
  <c r="D24" i="6"/>
  <c r="D23" i="6"/>
  <c r="Y21" i="6"/>
  <c r="O21" i="6"/>
  <c r="H21" i="6"/>
  <c r="Y20" i="6"/>
  <c r="O20" i="6"/>
  <c r="H20" i="6"/>
  <c r="Y19" i="6"/>
  <c r="O19" i="6"/>
  <c r="H19" i="6"/>
  <c r="Y18" i="6"/>
  <c r="O18" i="6"/>
  <c r="H18" i="6"/>
  <c r="Y17" i="6"/>
  <c r="O17" i="6"/>
  <c r="H17" i="6"/>
  <c r="Y16" i="6"/>
  <c r="O16" i="6"/>
  <c r="H16" i="6"/>
  <c r="D14" i="6"/>
  <c r="D35" i="6" s="1"/>
  <c r="X6" i="6"/>
  <c r="W6" i="6"/>
  <c r="V6" i="6"/>
  <c r="U6" i="6"/>
  <c r="T6" i="6"/>
  <c r="N6" i="6"/>
  <c r="M6" i="6"/>
  <c r="L6" i="6"/>
  <c r="K6" i="6"/>
  <c r="K2" i="6" s="1"/>
  <c r="J6" i="6"/>
  <c r="P2" i="6"/>
  <c r="D30" i="6" s="1"/>
  <c r="D17" i="6" l="1"/>
  <c r="L2" i="6"/>
  <c r="M2" i="6"/>
  <c r="H5" i="6"/>
  <c r="H6" i="6" s="1"/>
  <c r="N2" i="6"/>
  <c r="O6" i="6"/>
  <c r="Y6" i="6"/>
  <c r="D27" i="6"/>
  <c r="D36" i="6" s="1"/>
  <c r="D37" i="6" s="1"/>
  <c r="G25" i="6"/>
  <c r="G16" i="6"/>
  <c r="J2" i="6"/>
  <c r="D18" i="6" s="1"/>
  <c r="O2" i="6" l="1"/>
  <c r="D19" i="6"/>
  <c r="D40" i="6" s="1"/>
  <c r="D2" i="6" s="1"/>
  <c r="Y39" i="3" l="1"/>
  <c r="Y18" i="4"/>
  <c r="H39" i="3"/>
  <c r="H22" i="4" l="1"/>
  <c r="Y31" i="4" l="1"/>
  <c r="O31" i="4"/>
  <c r="H31" i="4"/>
  <c r="Y29" i="4"/>
  <c r="O29" i="4"/>
  <c r="H29" i="4"/>
  <c r="Y28" i="4"/>
  <c r="O28" i="4"/>
  <c r="H28" i="4"/>
  <c r="Y27" i="4"/>
  <c r="O27" i="4"/>
  <c r="H27" i="4"/>
  <c r="D34" i="4"/>
  <c r="D33" i="4"/>
  <c r="D32" i="4"/>
  <c r="Y25" i="4"/>
  <c r="O25" i="4"/>
  <c r="H25" i="4"/>
  <c r="Y24" i="4"/>
  <c r="O24" i="4"/>
  <c r="H24" i="4"/>
  <c r="D26" i="4"/>
  <c r="D25" i="4"/>
  <c r="D24" i="4"/>
  <c r="D23" i="4"/>
  <c r="Y23" i="4"/>
  <c r="O23" i="4"/>
  <c r="H23" i="4"/>
  <c r="Y21" i="4"/>
  <c r="O21" i="4"/>
  <c r="H21" i="4"/>
  <c r="Y20" i="4"/>
  <c r="O20" i="4"/>
  <c r="H20" i="4"/>
  <c r="Y19" i="4"/>
  <c r="O19" i="4"/>
  <c r="H19" i="4"/>
  <c r="Y17" i="4"/>
  <c r="O17" i="4"/>
  <c r="H17" i="4"/>
  <c r="Y16" i="4"/>
  <c r="O16" i="4"/>
  <c r="H16" i="4"/>
  <c r="D14" i="4"/>
  <c r="D35" i="4" s="1"/>
  <c r="X6" i="4"/>
  <c r="W6" i="4"/>
  <c r="V6" i="4"/>
  <c r="U6" i="4"/>
  <c r="T6" i="4"/>
  <c r="N6" i="4"/>
  <c r="N2" i="4" s="1"/>
  <c r="M6" i="4"/>
  <c r="L6" i="4"/>
  <c r="K6" i="4"/>
  <c r="J6" i="4"/>
  <c r="P2" i="4"/>
  <c r="D30" i="4" s="1"/>
  <c r="AE13" i="3"/>
  <c r="D3" i="3" s="1"/>
  <c r="Y42" i="3"/>
  <c r="O42" i="3"/>
  <c r="H42" i="3"/>
  <c r="Y41" i="3"/>
  <c r="O41" i="3"/>
  <c r="H41" i="3"/>
  <c r="Y40" i="3"/>
  <c r="O40" i="3"/>
  <c r="H40" i="3"/>
  <c r="Y38" i="3"/>
  <c r="O38" i="3"/>
  <c r="H38" i="3"/>
  <c r="Y36" i="3"/>
  <c r="O36" i="3"/>
  <c r="H36" i="3"/>
  <c r="Y35" i="3"/>
  <c r="O35" i="3"/>
  <c r="H35" i="3"/>
  <c r="D34" i="3"/>
  <c r="D33" i="3"/>
  <c r="D32" i="3"/>
  <c r="Y31" i="3"/>
  <c r="O31" i="3"/>
  <c r="H31" i="3"/>
  <c r="Y30" i="3"/>
  <c r="O30" i="3"/>
  <c r="H30" i="3"/>
  <c r="Y29" i="3"/>
  <c r="O29" i="3"/>
  <c r="H29" i="3"/>
  <c r="Y28" i="3"/>
  <c r="O28" i="3"/>
  <c r="H28" i="3"/>
  <c r="Y27" i="3"/>
  <c r="O27" i="3"/>
  <c r="H27" i="3"/>
  <c r="Y26" i="3"/>
  <c r="O26" i="3"/>
  <c r="H26" i="3"/>
  <c r="D26" i="3"/>
  <c r="Y25" i="3"/>
  <c r="O25" i="3"/>
  <c r="H25" i="3"/>
  <c r="D25" i="3"/>
  <c r="Y24" i="3"/>
  <c r="O24" i="3"/>
  <c r="H24" i="3"/>
  <c r="D24" i="3"/>
  <c r="Y23" i="3"/>
  <c r="O23" i="3"/>
  <c r="H23" i="3"/>
  <c r="D23" i="3"/>
  <c r="D27" i="3" s="1"/>
  <c r="Y22" i="3"/>
  <c r="O22" i="3"/>
  <c r="H22" i="3"/>
  <c r="Y21" i="3"/>
  <c r="O21" i="3"/>
  <c r="H21" i="3"/>
  <c r="Y20" i="3"/>
  <c r="O20" i="3"/>
  <c r="H20" i="3"/>
  <c r="Y19" i="3"/>
  <c r="O19" i="3"/>
  <c r="H19" i="3"/>
  <c r="Y18" i="3"/>
  <c r="O18" i="3"/>
  <c r="H18" i="3"/>
  <c r="Y17" i="3"/>
  <c r="O17" i="3"/>
  <c r="H17" i="3"/>
  <c r="Y16" i="3"/>
  <c r="O16" i="3"/>
  <c r="H16" i="3"/>
  <c r="D14" i="3"/>
  <c r="D35" i="3" s="1"/>
  <c r="X6" i="3"/>
  <c r="W6" i="3"/>
  <c r="V6" i="3"/>
  <c r="U6" i="3"/>
  <c r="T6" i="3"/>
  <c r="N6" i="3"/>
  <c r="M6" i="3"/>
  <c r="L6" i="3"/>
  <c r="K6" i="3"/>
  <c r="J6" i="3"/>
  <c r="P2" i="3"/>
  <c r="D30" i="3" s="1"/>
  <c r="Y83" i="2"/>
  <c r="O83" i="2"/>
  <c r="H83" i="2"/>
  <c r="Y82" i="2"/>
  <c r="O82" i="2"/>
  <c r="H82" i="2"/>
  <c r="Y81" i="2"/>
  <c r="O81" i="2"/>
  <c r="H81" i="2"/>
  <c r="Y80" i="2"/>
  <c r="O80" i="2"/>
  <c r="H80" i="2"/>
  <c r="Y79" i="2"/>
  <c r="O79" i="2"/>
  <c r="H79" i="2"/>
  <c r="Y78" i="2"/>
  <c r="O78" i="2"/>
  <c r="H78" i="2"/>
  <c r="G79" i="2" s="1"/>
  <c r="Y77" i="2"/>
  <c r="O77" i="2"/>
  <c r="H77" i="2"/>
  <c r="Y74" i="2"/>
  <c r="O74" i="2"/>
  <c r="H74" i="2"/>
  <c r="Y73" i="2"/>
  <c r="O73" i="2"/>
  <c r="H73" i="2"/>
  <c r="Y72" i="2"/>
  <c r="O72" i="2"/>
  <c r="H72" i="2"/>
  <c r="Y71" i="2"/>
  <c r="O71" i="2"/>
  <c r="H71" i="2"/>
  <c r="Y69" i="2"/>
  <c r="O69" i="2"/>
  <c r="H69" i="2"/>
  <c r="Y68" i="2"/>
  <c r="O68" i="2"/>
  <c r="H68" i="2"/>
  <c r="Y67" i="2"/>
  <c r="O67" i="2"/>
  <c r="H67" i="2"/>
  <c r="Y66" i="2"/>
  <c r="O66" i="2"/>
  <c r="H66" i="2"/>
  <c r="Y65" i="2"/>
  <c r="O65" i="2"/>
  <c r="H65" i="2"/>
  <c r="Y64" i="2"/>
  <c r="O64" i="2"/>
  <c r="H64" i="2"/>
  <c r="Y63" i="2"/>
  <c r="O63" i="2"/>
  <c r="H63" i="2"/>
  <c r="Y62" i="2"/>
  <c r="O62" i="2"/>
  <c r="H62" i="2"/>
  <c r="Y61" i="2"/>
  <c r="O61" i="2"/>
  <c r="H61" i="2"/>
  <c r="Y60" i="2"/>
  <c r="O60" i="2"/>
  <c r="H60" i="2"/>
  <c r="Y59" i="2"/>
  <c r="O59" i="2"/>
  <c r="H59" i="2"/>
  <c r="Y58" i="2"/>
  <c r="O58" i="2"/>
  <c r="H58" i="2"/>
  <c r="Y57" i="2"/>
  <c r="O57" i="2"/>
  <c r="H57" i="2"/>
  <c r="Y56" i="2"/>
  <c r="O56" i="2"/>
  <c r="H56" i="2"/>
  <c r="Y55" i="2"/>
  <c r="O55" i="2"/>
  <c r="H55" i="2"/>
  <c r="Y54" i="2"/>
  <c r="O54" i="2"/>
  <c r="H54" i="2"/>
  <c r="G54" i="2"/>
  <c r="Y50" i="2"/>
  <c r="O50" i="2"/>
  <c r="H50" i="2"/>
  <c r="Y49" i="2"/>
  <c r="O49" i="2"/>
  <c r="H49" i="2"/>
  <c r="Y48" i="2"/>
  <c r="O48" i="2"/>
  <c r="H48" i="2"/>
  <c r="Y47" i="2"/>
  <c r="O47" i="2"/>
  <c r="H47" i="2"/>
  <c r="Y46" i="2"/>
  <c r="O46" i="2"/>
  <c r="H46" i="2"/>
  <c r="Y45" i="2"/>
  <c r="O45" i="2"/>
  <c r="H45" i="2"/>
  <c r="Y44" i="2"/>
  <c r="O44" i="2"/>
  <c r="H44" i="2"/>
  <c r="Y43" i="2"/>
  <c r="O43" i="2"/>
  <c r="H43" i="2"/>
  <c r="Y42" i="2"/>
  <c r="O42" i="2"/>
  <c r="H42" i="2"/>
  <c r="Y41" i="2"/>
  <c r="O41" i="2"/>
  <c r="H41" i="2"/>
  <c r="Y40" i="2"/>
  <c r="O40" i="2"/>
  <c r="H40" i="2"/>
  <c r="Y39" i="2"/>
  <c r="O39" i="2"/>
  <c r="H39" i="2"/>
  <c r="Y38" i="2"/>
  <c r="O38" i="2"/>
  <c r="H38" i="2"/>
  <c r="Y37" i="2"/>
  <c r="O37" i="2"/>
  <c r="H37" i="2"/>
  <c r="Y36" i="2"/>
  <c r="O36" i="2"/>
  <c r="H36" i="2"/>
  <c r="Y35" i="2"/>
  <c r="O35" i="2"/>
  <c r="H35" i="2"/>
  <c r="G35" i="2" s="1"/>
  <c r="D34" i="2"/>
  <c r="D33" i="2"/>
  <c r="D32" i="2"/>
  <c r="Y31" i="2"/>
  <c r="O31" i="2"/>
  <c r="H31" i="2"/>
  <c r="Y30" i="2"/>
  <c r="O30" i="2"/>
  <c r="H30" i="2"/>
  <c r="Y29" i="2"/>
  <c r="O29" i="2"/>
  <c r="H29" i="2"/>
  <c r="Y28" i="2"/>
  <c r="O28" i="2"/>
  <c r="H28" i="2"/>
  <c r="Y27" i="2"/>
  <c r="O27" i="2"/>
  <c r="H27" i="2"/>
  <c r="Y26" i="2"/>
  <c r="O26" i="2"/>
  <c r="H26" i="2"/>
  <c r="D26" i="2"/>
  <c r="Y25" i="2"/>
  <c r="H25" i="2"/>
  <c r="D25" i="2"/>
  <c r="Y24" i="2"/>
  <c r="H24" i="2"/>
  <c r="D24" i="2"/>
  <c r="Y23" i="2"/>
  <c r="D23" i="2"/>
  <c r="D27" i="2" s="1"/>
  <c r="D36" i="2" s="1"/>
  <c r="D37" i="2" s="1"/>
  <c r="Y22" i="2"/>
  <c r="Y21" i="2"/>
  <c r="Y20" i="2"/>
  <c r="Y19" i="2"/>
  <c r="Y18" i="2"/>
  <c r="O18" i="2"/>
  <c r="H18" i="2"/>
  <c r="Y17" i="2"/>
  <c r="O17" i="2"/>
  <c r="H17" i="2"/>
  <c r="Y16" i="2"/>
  <c r="O16" i="2"/>
  <c r="H16" i="2"/>
  <c r="D14" i="2"/>
  <c r="D35" i="2" s="1"/>
  <c r="X6" i="2"/>
  <c r="W6" i="2"/>
  <c r="V6" i="2"/>
  <c r="U6" i="2"/>
  <c r="T6" i="2"/>
  <c r="N6" i="2"/>
  <c r="N2" i="2" s="1"/>
  <c r="M6" i="2"/>
  <c r="L6" i="2"/>
  <c r="K6" i="2"/>
  <c r="J6" i="2"/>
  <c r="P2" i="2"/>
  <c r="D30" i="2" s="1"/>
  <c r="D27" i="4" l="1"/>
  <c r="D36" i="4" s="1"/>
  <c r="D37" i="4" s="1"/>
  <c r="M2" i="4"/>
  <c r="J2" i="2"/>
  <c r="Y6" i="2"/>
  <c r="L2" i="2"/>
  <c r="G16" i="2"/>
  <c r="G35" i="3"/>
  <c r="N2" i="3"/>
  <c r="J2" i="4"/>
  <c r="O6" i="4"/>
  <c r="K2" i="4"/>
  <c r="Y6" i="4"/>
  <c r="L2" i="4"/>
  <c r="G16" i="4"/>
  <c r="H5" i="4"/>
  <c r="H6" i="4" s="1"/>
  <c r="D17" i="4"/>
  <c r="J2" i="3"/>
  <c r="L2" i="3"/>
  <c r="Y6" i="3"/>
  <c r="K2" i="3"/>
  <c r="M2" i="3"/>
  <c r="G16" i="3"/>
  <c r="O6" i="3"/>
  <c r="H5" i="3"/>
  <c r="H6" i="3" s="1"/>
  <c r="D36" i="3"/>
  <c r="D37" i="3" s="1"/>
  <c r="D17" i="3"/>
  <c r="O6" i="2"/>
  <c r="K2" i="2"/>
  <c r="H5" i="2"/>
  <c r="H6" i="2" s="1"/>
  <c r="M2" i="2"/>
  <c r="D17" i="2"/>
  <c r="D18" i="2" l="1"/>
  <c r="D19" i="2" s="1"/>
  <c r="D40" i="2" s="1"/>
  <c r="D2" i="2" s="1"/>
  <c r="O2" i="2"/>
  <c r="D18" i="4"/>
  <c r="D19" i="4" s="1"/>
  <c r="D40" i="4" s="1"/>
  <c r="D2" i="4" s="1"/>
  <c r="O2" i="4"/>
  <c r="D18" i="3"/>
  <c r="D19" i="3" s="1"/>
  <c r="D40" i="3" s="1"/>
  <c r="D2" i="3" s="1"/>
  <c r="O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0129F84B-1413-44D6-A9B5-5F55182526C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1D0C71E0-DEBF-4725-B69F-A2106B04594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Profession(Merchant) modifier</t>
        </r>
      </text>
    </comment>
    <comment ref="B9" authorId="0" shapeId="0" xr:uid="{1735202E-6116-45DF-A24C-FDEF476C9DE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Knowledge(Local) modifier</t>
        </r>
      </text>
    </comment>
    <comment ref="B10" authorId="0" shapeId="0" xr:uid="{324DFA93-B6AB-4BE8-BB8C-4D81232A2E5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1" authorId="0" shapeId="0" xr:uid="{17C117B8-C8D9-4F6E-9B71-AE99BC5295E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  <comment ref="B12" authorId="0" shapeId="0" xr:uid="{2F6535E4-5C44-46F9-A739-6A59029293E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This is a non-executive post and does not affect variance.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54588393-FB20-4E1C-9D66-6BFDF66BD96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8C961466-595E-473E-A359-F736834632D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Knowledge:Local modifier</t>
        </r>
      </text>
    </comment>
    <comment ref="B9" authorId="0" shapeId="0" xr:uid="{05C3A856-D0CB-4F03-A81A-2A032668EF4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profession Merchant modifier</t>
        </r>
      </text>
    </comment>
    <comment ref="B11" authorId="0" shapeId="0" xr:uid="{7B4144C5-A789-465B-A4CA-72DDB85199C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2" authorId="0" shapeId="0" xr:uid="{ACB62DFE-6957-47E1-A994-0B079C245F9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  <comment ref="I28" authorId="0" shapeId="0" xr:uid="{EA049BA6-F68D-488F-BE06-523C38C9DE9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Guards the bridge over the river.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C334F0F0-6506-477A-B26E-ED4E2CAEF9A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31248AF3-EFBA-4762-B2E3-D110ECA927D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Knowledge:Local modifier</t>
        </r>
      </text>
    </comment>
    <comment ref="B9" authorId="0" shapeId="0" xr:uid="{2D7CA0AE-FA3E-45EF-AB10-2A6073D9D3E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profession Merchant modifier</t>
        </r>
      </text>
    </comment>
    <comment ref="B11" authorId="0" shapeId="0" xr:uid="{2BC47B30-A992-4942-B3DC-B9DA52B4A3E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2" authorId="0" shapeId="0" xr:uid="{E90A6CBD-4BAE-4345-87C3-104AF8CA962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  <comment ref="I38" authorId="0" shapeId="0" xr:uid="{263D5C49-E9D1-4FDB-8EDF-D610B44A052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Guards the bridge over the river.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John</author>
  </authors>
  <commentList>
    <comment ref="B7" authorId="0" shapeId="0" xr:uid="{455F5E67-334C-4FA7-B96B-60D80FB5600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7F1C7785-2F5F-4A9B-A2A5-77E01A07B07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Prof:Merchantl modifier</t>
        </r>
      </text>
    </comment>
    <comment ref="C8" authorId="1" shapeId="0" xr:uid="{8CC0EAE8-4E4F-4BA7-804B-07D069B65235}">
      <text>
        <r>
          <rPr>
            <b/>
            <sz val="9"/>
            <color indexed="81"/>
            <rFont val="Tahoma"/>
            <family val="2"/>
          </rPr>
          <t>John:</t>
        </r>
        <r>
          <rPr>
            <sz val="9"/>
            <color indexed="81"/>
            <rFont val="Tahoma"/>
            <family val="2"/>
          </rPr>
          <t xml:space="preserve">
A fishwife, commoner, L3</t>
        </r>
      </text>
    </comment>
    <comment ref="B9" authorId="0" shapeId="0" xr:uid="{50695A7C-1DB1-41E7-A5BD-54592269DD9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Knowledge:Local modifier</t>
        </r>
      </text>
    </comment>
    <comment ref="C9" authorId="1" shapeId="0" xr:uid="{677BAEB5-E9A0-4236-A8DC-4F5678E4D839}">
      <text>
        <r>
          <rPr>
            <b/>
            <sz val="9"/>
            <color indexed="81"/>
            <rFont val="Tahoma"/>
            <family val="2"/>
          </rPr>
          <t>John:</t>
        </r>
        <r>
          <rPr>
            <sz val="9"/>
            <color indexed="81"/>
            <rFont val="Tahoma"/>
            <family val="2"/>
          </rPr>
          <t xml:space="preserve">
A Warrior (L3) assigned to the Tusk forces.</t>
        </r>
      </text>
    </comment>
    <comment ref="B11" authorId="0" shapeId="0" xr:uid="{3C8AF064-C738-418A-8550-E59A136120D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2" authorId="0" shapeId="0" xr:uid="{F40793D3-31FB-4AF3-986D-EBA952A1527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  <comment ref="I27" authorId="0" shapeId="0" xr:uid="{3C69EB25-1BD0-4C1E-8005-90549A84111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Guards the bridge over the river.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30EC8C1E-EFAB-4A87-8FDF-E4EF99615CB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1F2F2FCC-4AE5-4E60-BBC4-1144977FF3E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Knowledge:Local modifier</t>
        </r>
      </text>
    </comment>
    <comment ref="B9" authorId="0" shapeId="0" xr:uid="{05D69C5C-C0B0-4A32-945E-2D012B3C0F8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profession Merchant modifier</t>
        </r>
      </text>
    </comment>
    <comment ref="B11" authorId="0" shapeId="0" xr:uid="{7810B9C0-A85B-4BE1-AEF3-5DC56751907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2" authorId="0" shapeId="0" xr:uid="{CA4626AF-8C68-443E-BB60-97E2BAFB6E6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  <comment ref="I43" authorId="0" shapeId="0" xr:uid="{59684756-1ECE-41D1-987E-94BA0819790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Guards the bridge over the river.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8571689B-9FEA-4A42-B5B8-19C261B6C0E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D40D37C7-0B19-4FB2-8836-2F053EB40F5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Knowledge:Local modifier</t>
        </r>
      </text>
    </comment>
    <comment ref="B9" authorId="0" shapeId="0" xr:uid="{BE469CB7-CF7A-43E1-B811-123F85F2ECB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profession Merchant modifier</t>
        </r>
      </text>
    </comment>
    <comment ref="B11" authorId="0" shapeId="0" xr:uid="{F49947DD-2587-4743-AB04-9EB2413590E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2" authorId="0" shapeId="0" xr:uid="{6F3A1A33-40FC-48E9-A223-1F4052A4F5C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</commentList>
</comments>
</file>

<file path=xl/sharedStrings.xml><?xml version="1.0" encoding="utf-8"?>
<sst xmlns="http://schemas.openxmlformats.org/spreadsheetml/2006/main" count="1737" uniqueCount="452">
  <si>
    <t>Overall Income</t>
  </si>
  <si>
    <t>Totals</t>
  </si>
  <si>
    <t>Tax rate</t>
  </si>
  <si>
    <t>Other</t>
  </si>
  <si>
    <t>Profitability</t>
  </si>
  <si>
    <t>carried Over</t>
  </si>
  <si>
    <t>Owned by the Stonghold</t>
  </si>
  <si>
    <t>Owned by Investors</t>
  </si>
  <si>
    <t>Economy</t>
  </si>
  <si>
    <t>Council</t>
  </si>
  <si>
    <t xml:space="preserve">Name </t>
  </si>
  <si>
    <t xml:space="preserve">Mod </t>
  </si>
  <si>
    <t>Buildings</t>
  </si>
  <si>
    <t>Size</t>
  </si>
  <si>
    <t>Spec</t>
  </si>
  <si>
    <t>Econ</t>
  </si>
  <si>
    <t>Approx Population</t>
  </si>
  <si>
    <t>Master</t>
  </si>
  <si>
    <t>Councilor</t>
  </si>
  <si>
    <t>Steward</t>
  </si>
  <si>
    <t>District</t>
  </si>
  <si>
    <t>Moderator</t>
  </si>
  <si>
    <t>Marshal</t>
  </si>
  <si>
    <t>Total</t>
  </si>
  <si>
    <t>INCOME</t>
  </si>
  <si>
    <t>Core Economy</t>
  </si>
  <si>
    <t>Investors Taxes.</t>
  </si>
  <si>
    <t>Roads</t>
  </si>
  <si>
    <t>Highways</t>
  </si>
  <si>
    <t>Canals</t>
  </si>
  <si>
    <t>Semi-Wilderness</t>
  </si>
  <si>
    <t>Rural</t>
  </si>
  <si>
    <t>Urban</t>
  </si>
  <si>
    <t>City Districts</t>
  </si>
  <si>
    <t>Subtotal</t>
  </si>
  <si>
    <t>Consumption Mods</t>
  </si>
  <si>
    <t>Stewardship</t>
  </si>
  <si>
    <t>Effective</t>
  </si>
  <si>
    <t>Income</t>
  </si>
  <si>
    <t>(3 slots max size 4)</t>
  </si>
  <si>
    <t>Village</t>
  </si>
  <si>
    <t>District 1 Name</t>
  </si>
  <si>
    <t>District 2 Name</t>
  </si>
  <si>
    <t>District 3 Name</t>
  </si>
  <si>
    <t xml:space="preserve"> Hinterland</t>
  </si>
  <si>
    <t>Hamlet Name</t>
  </si>
  <si>
    <t>Description</t>
  </si>
  <si>
    <t>City Name</t>
  </si>
  <si>
    <t>City Upgrades</t>
  </si>
  <si>
    <t>Do not affect size</t>
  </si>
  <si>
    <t>xxxx</t>
  </si>
  <si>
    <t>Loy</t>
  </si>
  <si>
    <t>Stab</t>
  </si>
  <si>
    <t>Def</t>
  </si>
  <si>
    <t>Village Name</t>
  </si>
  <si>
    <t>Size: Max 20</t>
  </si>
  <si>
    <t>Size: Max 6</t>
  </si>
  <si>
    <t>Overall Size</t>
  </si>
  <si>
    <t>Number</t>
  </si>
  <si>
    <t>Cons</t>
  </si>
  <si>
    <t>Overall Alignment ?? Variance = 1</t>
  </si>
  <si>
    <t>CONSUMPTION COSTS</t>
  </si>
  <si>
    <t>CONSUMPTION BONUSES</t>
  </si>
  <si>
    <t>Owner</t>
  </si>
  <si>
    <t>Mayor</t>
  </si>
  <si>
    <t>Magatha Promrose (NG)</t>
  </si>
  <si>
    <t>Treasurer</t>
  </si>
  <si>
    <t>Elkin (TN)</t>
  </si>
  <si>
    <t>Magistrate</t>
  </si>
  <si>
    <t>Sophia Ironsky (NG)</t>
  </si>
  <si>
    <t>Jensen (LG)</t>
  </si>
  <si>
    <t>(Overall Aignment LG) variance 3</t>
  </si>
  <si>
    <t>Watchtower</t>
  </si>
  <si>
    <t>Mordane Hall (performers guild)</t>
  </si>
  <si>
    <t>Military School</t>
  </si>
  <si>
    <t>Pharasma's Mission</t>
  </si>
  <si>
    <t xml:space="preserve"> Crypt</t>
  </si>
  <si>
    <t xml:space="preserve">Marceline </t>
  </si>
  <si>
    <t>Southern Observer (Gt Shrine)</t>
  </si>
  <si>
    <t>Irori</t>
  </si>
  <si>
    <t>Farm (Jensen)</t>
  </si>
  <si>
    <t>Silversun Farm</t>
  </si>
  <si>
    <t>Name</t>
  </si>
  <si>
    <t>Location</t>
  </si>
  <si>
    <t xml:space="preserve">Mithral Hotel </t>
  </si>
  <si>
    <t>The Swans</t>
  </si>
  <si>
    <t>Cass Personal Income</t>
  </si>
  <si>
    <t>Ringbridge</t>
  </si>
  <si>
    <t>Tusk</t>
  </si>
  <si>
    <t>Reeve</t>
  </si>
  <si>
    <t>Bailiff</t>
  </si>
  <si>
    <t>Tom Salt</t>
  </si>
  <si>
    <t>Anni Fisher</t>
  </si>
  <si>
    <t>Sgt Silard</t>
  </si>
  <si>
    <t>Witch Hut</t>
  </si>
  <si>
    <t>Elga Verniex</t>
  </si>
  <si>
    <t>Hex Full</t>
  </si>
  <si>
    <t>Reedham</t>
  </si>
  <si>
    <t>(3 slots max size1</t>
  </si>
  <si>
    <t>Swamp Witch</t>
  </si>
  <si>
    <t>Central</t>
  </si>
  <si>
    <t>Port Henry</t>
  </si>
  <si>
    <t>Merchant Quarter</t>
  </si>
  <si>
    <t>Lakeside</t>
  </si>
  <si>
    <t>College District</t>
  </si>
  <si>
    <t>Ivory Hill</t>
  </si>
  <si>
    <t>Cheapside</t>
  </si>
  <si>
    <t>Watergate</t>
  </si>
  <si>
    <t>LeMaistre House</t>
  </si>
  <si>
    <t>Henry leMaistre</t>
  </si>
  <si>
    <t>Noble Estate (Manor)</t>
  </si>
  <si>
    <t>___ with Parkland</t>
  </si>
  <si>
    <t>Hamlet Full</t>
  </si>
  <si>
    <t>Lodkova House</t>
  </si>
  <si>
    <t>Adoven &amp; Vik</t>
  </si>
  <si>
    <t>Kensen Ranch</t>
  </si>
  <si>
    <t>Jennavieve Kensen</t>
  </si>
  <si>
    <t>Ranch (Horse)</t>
  </si>
  <si>
    <t>Mansion</t>
  </si>
  <si>
    <t>House Medveyd-Solanus</t>
  </si>
  <si>
    <t>Solanus House</t>
  </si>
  <si>
    <t>Leader</t>
  </si>
  <si>
    <t>Cass Mordane (CG)</t>
  </si>
  <si>
    <t>Andalon  (LN)</t>
  </si>
  <si>
    <t>Pipre (CG)</t>
  </si>
  <si>
    <t>None</t>
  </si>
  <si>
    <t xml:space="preserve"> </t>
  </si>
  <si>
    <t>Kendrick (LG)</t>
  </si>
  <si>
    <t>Council Alignment  (NG)  variance = 2</t>
  </si>
  <si>
    <t>Inner Wall (Great)</t>
  </si>
  <si>
    <t>District Wall</t>
  </si>
  <si>
    <t>Paved Streets</t>
  </si>
  <si>
    <t>Tusk Castle</t>
  </si>
  <si>
    <t>Tusk Guilds Hall</t>
  </si>
  <si>
    <t>Tusk Town Hall</t>
  </si>
  <si>
    <t>Tusk Jail</t>
  </si>
  <si>
    <t>Andalon</t>
  </si>
  <si>
    <t>Mother Beatrix</t>
  </si>
  <si>
    <t>Abbey (Pharasma)</t>
  </si>
  <si>
    <t>Crypt</t>
  </si>
  <si>
    <t>Cathedral (Abadar)</t>
  </si>
  <si>
    <t>District Full</t>
  </si>
  <si>
    <t>Tusk Granary</t>
  </si>
  <si>
    <t>Orphanage</t>
  </si>
  <si>
    <t>V&amp;A (Water)</t>
  </si>
  <si>
    <t>City Base - Maritime</t>
  </si>
  <si>
    <t xml:space="preserve">___* fishing boats  </t>
  </si>
  <si>
    <t>___* Shallop (Lady of the Lake)</t>
  </si>
  <si>
    <t>___* Keeler (Lady Viktoria)</t>
  </si>
  <si>
    <t>_* Large Warehouse</t>
  </si>
  <si>
    <t>House Yitis</t>
  </si>
  <si>
    <t>Yitis Trading</t>
  </si>
  <si>
    <t>(Town) Base - Water</t>
  </si>
  <si>
    <t>Warehouse</t>
  </si>
  <si>
    <t>Pipre</t>
  </si>
  <si>
    <t>House leMaistre</t>
  </si>
  <si>
    <t>Lex</t>
  </si>
  <si>
    <t>Tansy</t>
  </si>
  <si>
    <t>Rikka’s Smithy (Exotic)</t>
  </si>
  <si>
    <t>Tansy’s Tavern (Road House)</t>
  </si>
  <si>
    <t>The Bottled Nymph (Upgraded)</t>
  </si>
  <si>
    <t>Roths</t>
  </si>
  <si>
    <t>Cass</t>
  </si>
  <si>
    <t>Adoven</t>
  </si>
  <si>
    <t>Abadar</t>
  </si>
  <si>
    <t>WSM</t>
  </si>
  <si>
    <t>Kendrick</t>
  </si>
  <si>
    <t>Jovvox</t>
  </si>
  <si>
    <t>DELEM</t>
  </si>
  <si>
    <t>Dragons Den (Inn)</t>
  </si>
  <si>
    <t>Mithral Hotel (Hotel)</t>
  </si>
  <si>
    <t>Shipping Office</t>
  </si>
  <si>
    <t>Tusk Duelling School (Duelling)</t>
  </si>
  <si>
    <t>Bank</t>
  </si>
  <si>
    <t>Merchant Store (weapons)</t>
  </si>
  <si>
    <t>Garrison</t>
  </si>
  <si>
    <t>V&amp;A Shipping</t>
  </si>
  <si>
    <t>Large Boat Yard</t>
  </si>
  <si>
    <t>Serai</t>
  </si>
  <si>
    <t>1x __Muletrain</t>
  </si>
  <si>
    <t>1x __ Ox Train</t>
  </si>
  <si>
    <t>Cross Shipping Office</t>
  </si>
  <si>
    <t>V&amp;A (land)</t>
  </si>
  <si>
    <t>Kiera</t>
  </si>
  <si>
    <t>Nereid's Nectar (Road House)</t>
  </si>
  <si>
    <t>Brewery (Poachers Pale)</t>
  </si>
  <si>
    <t>Public Baths</t>
  </si>
  <si>
    <t>Three Ladies</t>
  </si>
  <si>
    <t>Iomedae's Mission</t>
  </si>
  <si>
    <t>Military Academy</t>
  </si>
  <si>
    <t>College (Academic)</t>
  </si>
  <si>
    <t>School</t>
  </si>
  <si>
    <t>* Library</t>
  </si>
  <si>
    <t>* Sword School</t>
  </si>
  <si>
    <t xml:space="preserve">Sisters of the Moon  </t>
  </si>
  <si>
    <t xml:space="preserve">Lily Teskertin </t>
  </si>
  <si>
    <t xml:space="preserve">Iosis Vemarelian  </t>
  </si>
  <si>
    <t>Mariam</t>
  </si>
  <si>
    <t>Borric</t>
  </si>
  <si>
    <t>Lebeda-Ondari</t>
  </si>
  <si>
    <t>Southern Chapter</t>
  </si>
  <si>
    <t>Town House</t>
  </si>
  <si>
    <t>House</t>
  </si>
  <si>
    <t>Noble estate</t>
  </si>
  <si>
    <t>Military Jetty</t>
  </si>
  <si>
    <t>V&amp;A  (Land)</t>
  </si>
  <si>
    <t>House Havanki</t>
  </si>
  <si>
    <t>Holy House (Cayden)</t>
  </si>
  <si>
    <t>Merchant Store</t>
  </si>
  <si>
    <t>Tenement</t>
  </si>
  <si>
    <t>Abadar's Great Market</t>
  </si>
  <si>
    <t>Tusk Stables</t>
  </si>
  <si>
    <t>Large barn</t>
  </si>
  <si>
    <t>&amp; 2 'building beans'</t>
  </si>
  <si>
    <t xml:space="preserve">Lesser Trade Route to Mivon </t>
  </si>
  <si>
    <t xml:space="preserve">Lesser Trade Route to Restov </t>
  </si>
  <si>
    <t>Fortified Villa (Jensen)</t>
  </si>
  <si>
    <t>Apothecary (Jensen (craft workshop)</t>
  </si>
  <si>
    <t>Helga</t>
  </si>
  <si>
    <t>Tavern</t>
  </si>
  <si>
    <t>Advocate</t>
  </si>
  <si>
    <t>Stadium</t>
  </si>
  <si>
    <t>Downwind</t>
  </si>
  <si>
    <t>Wharf</t>
  </si>
  <si>
    <t>___* 2x Shallop</t>
  </si>
  <si>
    <t>Shipping Office (2)</t>
  </si>
  <si>
    <t>___ 1x Ox trai</t>
  </si>
  <si>
    <t>___ 1x Mule Train</t>
  </si>
  <si>
    <t>(Town) Base - Land</t>
  </si>
  <si>
    <t>Guildhall + Lodgings</t>
  </si>
  <si>
    <t>Public Garden</t>
  </si>
  <si>
    <t>Brothel &amp; Gt Shrine</t>
  </si>
  <si>
    <t>Amphitheatre</t>
  </si>
  <si>
    <t>DELEM&amp;WSM</t>
  </si>
  <si>
    <t>Vineyard</t>
  </si>
  <si>
    <t>Scrymball Team (Lakeside Mulers)</t>
  </si>
  <si>
    <t>Abatoir</t>
  </si>
  <si>
    <t>Mill</t>
  </si>
  <si>
    <t>Tannery</t>
  </si>
  <si>
    <t>District Walls</t>
  </si>
  <si>
    <t>Shrike Bastion</t>
  </si>
  <si>
    <t>Shrike Farm</t>
  </si>
  <si>
    <t>Barleyboro</t>
  </si>
  <si>
    <t>Ampitheatre (share)</t>
  </si>
  <si>
    <t>Pipre (share)</t>
  </si>
  <si>
    <t>Tusk City (scrymball Team)</t>
  </si>
  <si>
    <t>Winter's Wares ( Shop)</t>
  </si>
  <si>
    <t>Councillor</t>
  </si>
  <si>
    <t>Home Farm</t>
  </si>
  <si>
    <t>Loan repayment</t>
  </si>
  <si>
    <t>Andalon (Florin)</t>
  </si>
  <si>
    <t>Watchtower (Bank/market guards)</t>
  </si>
  <si>
    <t>Golden Keys (Scrymball Team)</t>
  </si>
  <si>
    <t>Sports Park (Tusk A's - Scyrmball)</t>
  </si>
  <si>
    <t>Watch Tower</t>
  </si>
  <si>
    <t>Dump</t>
  </si>
  <si>
    <t>Cass, personal holdings</t>
  </si>
  <si>
    <t>Vine &amp; Orchard</t>
  </si>
  <si>
    <t>Apple Lodge</t>
  </si>
  <si>
    <t>Bountiful Quiver</t>
  </si>
  <si>
    <t>Wyvern Bridge</t>
  </si>
  <si>
    <t>Ranch (an Other)</t>
  </si>
  <si>
    <t>Small Amphitheatre</t>
  </si>
  <si>
    <t>Pharasma</t>
  </si>
  <si>
    <t>Local Patrol Boat</t>
  </si>
  <si>
    <t>Do not use this row</t>
  </si>
  <si>
    <t>Community Jetty  *(4 boat slots)</t>
  </si>
  <si>
    <t>Community Boat</t>
  </si>
  <si>
    <t>Domos</t>
  </si>
  <si>
    <t>__ 2x Local Patrol Boat</t>
  </si>
  <si>
    <t>__ 2x Area patrol Boat</t>
  </si>
  <si>
    <t>District wall</t>
  </si>
  <si>
    <t>Drains</t>
  </si>
  <si>
    <t>Brick works</t>
  </si>
  <si>
    <t>Potters yard</t>
  </si>
  <si>
    <t>Timber mill,</t>
  </si>
  <si>
    <t>Large Tenement</t>
  </si>
  <si>
    <t>Great Tenement</t>
  </si>
  <si>
    <t>Rana</t>
  </si>
  <si>
    <t xml:space="preserve">House Havanki </t>
  </si>
  <si>
    <t>Sports Park (Wolf Pack)</t>
  </si>
  <si>
    <t>Fortified Manor + Gt shrine</t>
  </si>
  <si>
    <t>Shop&gt;Local Market</t>
  </si>
  <si>
    <t>Silverhammer</t>
  </si>
  <si>
    <t>Gemsmith</t>
  </si>
  <si>
    <t>Lge Apartments</t>
  </si>
  <si>
    <t>Alisa  (Magic Shop 3)</t>
  </si>
  <si>
    <t>_* Quayside</t>
  </si>
  <si>
    <t>Iomedae's Friary</t>
  </si>
  <si>
    <t>* Private Guards for Hire</t>
  </si>
  <si>
    <t>Wine Merchant</t>
  </si>
  <si>
    <t>Yitis</t>
  </si>
  <si>
    <t>Small Boat yard</t>
  </si>
  <si>
    <t>Leatherwork  (MW)</t>
  </si>
  <si>
    <t>Woodworks ( MW)(&amp; shrine to Torag)</t>
  </si>
  <si>
    <t>Saddlers</t>
  </si>
  <si>
    <t>Shrikemouth</t>
  </si>
  <si>
    <t>Fishery (Community Jetty, Fish Works)</t>
  </si>
  <si>
    <t>Thorn Bastion</t>
  </si>
  <si>
    <t>Public Park</t>
  </si>
  <si>
    <t>Community Hall</t>
  </si>
  <si>
    <t>Town Base - Land (shop in merchant)</t>
  </si>
  <si>
    <t>Mule train x2</t>
  </si>
  <si>
    <t>Ox Train x1</t>
  </si>
  <si>
    <t>Alchemy workshop (Exotic)</t>
  </si>
  <si>
    <t>Zach Milford</t>
  </si>
  <si>
    <t>Mikki</t>
  </si>
  <si>
    <t>The Roost</t>
  </si>
  <si>
    <t>Fortified Villa</t>
  </si>
  <si>
    <t>Liam Rivers</t>
  </si>
  <si>
    <t>Great Farm</t>
  </si>
  <si>
    <t>Mariam doZima</t>
  </si>
  <si>
    <t>Bigjob</t>
  </si>
  <si>
    <t>Brother Florin</t>
  </si>
  <si>
    <t>LG</t>
  </si>
  <si>
    <t>LN</t>
  </si>
  <si>
    <t>N</t>
  </si>
  <si>
    <t>Overall Alignment LN - Variance = 2</t>
  </si>
  <si>
    <t>NG</t>
  </si>
  <si>
    <t>Overall Alignment ?? Variance = 2</t>
  </si>
  <si>
    <t>Inn &amp; Shrine (Cayden)</t>
  </si>
  <si>
    <t>Tavern (The Dragonette)</t>
  </si>
  <si>
    <t>The Middle City</t>
  </si>
  <si>
    <t>The Outer City</t>
  </si>
  <si>
    <t>The Hinterland</t>
  </si>
  <si>
    <t>Road House</t>
  </si>
  <si>
    <t>? Name ?</t>
  </si>
  <si>
    <t>Fort (Tusk Guard)</t>
  </si>
  <si>
    <t>Friary (Iomedae)</t>
  </si>
  <si>
    <t>Priory &amp; Crypt</t>
  </si>
  <si>
    <t>Village Elder</t>
  </si>
  <si>
    <t>Solanus Ranch</t>
  </si>
  <si>
    <t>Fortified Manor</t>
  </si>
  <si>
    <t>Dom</t>
  </si>
  <si>
    <t>MW Blacksmith</t>
  </si>
  <si>
    <t>Stable</t>
  </si>
  <si>
    <t>Military College</t>
  </si>
  <si>
    <t>Gt Farm (Ranch, Horses)</t>
  </si>
  <si>
    <t>The Champion Hotel</t>
  </si>
  <si>
    <t>Newdawn</t>
  </si>
  <si>
    <t>Hotel</t>
  </si>
  <si>
    <t>Inn</t>
  </si>
  <si>
    <t>Local Patrol Bost</t>
  </si>
  <si>
    <t>___ 2x Armed Keeler</t>
  </si>
  <si>
    <t>Sword School</t>
  </si>
  <si>
    <t>Greater Trade route to Mivon</t>
  </si>
  <si>
    <t>Cooper (craft workshop)  MW</t>
  </si>
  <si>
    <t>Restaurant</t>
  </si>
  <si>
    <t>Big Job</t>
  </si>
  <si>
    <t>Large Dancehall</t>
  </si>
  <si>
    <t xml:space="preserve">Ron </t>
  </si>
  <si>
    <t>Ron</t>
  </si>
  <si>
    <t>Henry &amp; Bai</t>
  </si>
  <si>
    <t>Inn (The Golden Corn)</t>
  </si>
  <si>
    <t>Tavern (The Small Corn)</t>
  </si>
  <si>
    <t>Roadhouse (The Cob of Corn)</t>
  </si>
  <si>
    <t>Cyrus</t>
  </si>
  <si>
    <t>Weaver MW</t>
  </si>
  <si>
    <t>Dyer</t>
  </si>
  <si>
    <t>House of Iomedae</t>
  </si>
  <si>
    <t>Middle Wall (Small)</t>
  </si>
  <si>
    <t>Magic Street Lights</t>
  </si>
  <si>
    <t>Mariner</t>
  </si>
  <si>
    <t>VILLAGE</t>
  </si>
  <si>
    <t>(4 slots max size 6)</t>
  </si>
  <si>
    <t>Palisade</t>
  </si>
  <si>
    <t>Community Jetty</t>
  </si>
  <si>
    <t xml:space="preserve">Community Jetty </t>
  </si>
  <si>
    <t>Rothchard</t>
  </si>
  <si>
    <t>Gt Farm</t>
  </si>
  <si>
    <t>Craft Brewery</t>
  </si>
  <si>
    <t>Distillery (Plum Brandy)</t>
  </si>
  <si>
    <t>_ Area Patrol Boat</t>
  </si>
  <si>
    <t>Blacksmith (MW)</t>
  </si>
  <si>
    <t>Max = 13</t>
  </si>
  <si>
    <t>Museum &amp; Gallery</t>
  </si>
  <si>
    <t>College Park &amp; Well</t>
  </si>
  <si>
    <t>Beatrix</t>
  </si>
  <si>
    <t>Minor Trade Route to Restov</t>
  </si>
  <si>
    <t>___* 2x Fishing Boats</t>
  </si>
  <si>
    <t>Great Shrine</t>
  </si>
  <si>
    <t>Guard House (watchtower)</t>
  </si>
  <si>
    <t>Paved streets</t>
  </si>
  <si>
    <t>(Local Base - Water)</t>
  </si>
  <si>
    <t>Shop</t>
  </si>
  <si>
    <t>Jetty (Max 6)</t>
  </si>
  <si>
    <t>_ Armed Keelers x0</t>
  </si>
  <si>
    <t>_ Shallops x2</t>
  </si>
  <si>
    <t>_ Fishing Boats x1</t>
  </si>
  <si>
    <t>Bladehold (Varn)</t>
  </si>
  <si>
    <t>External Income</t>
  </si>
  <si>
    <t>xxx</t>
  </si>
  <si>
    <t>Shop (Tusk)</t>
  </si>
  <si>
    <t>Tusk Military School</t>
  </si>
  <si>
    <t>___*  Wherry</t>
  </si>
  <si>
    <t>Shopping Court</t>
  </si>
  <si>
    <t>V&amp;A Water</t>
  </si>
  <si>
    <t>Large Warehouse</t>
  </si>
  <si>
    <t>___* Armed Keeler x2</t>
  </si>
  <si>
    <t>V&amp;A</t>
  </si>
  <si>
    <t xml:space="preserve"> Trade Exchange</t>
  </si>
  <si>
    <t>Great Taldan bath</t>
  </si>
  <si>
    <t>Town</t>
  </si>
  <si>
    <t>Local Market</t>
  </si>
  <si>
    <t>Contingency</t>
  </si>
  <si>
    <t>Port Wine</t>
  </si>
  <si>
    <t>Quayside</t>
  </si>
  <si>
    <t>Night Soil Collectors</t>
  </si>
  <si>
    <t>City Hall</t>
  </si>
  <si>
    <t>Vova</t>
  </si>
  <si>
    <t>Farm</t>
  </si>
  <si>
    <t>Holy House</t>
  </si>
  <si>
    <t>Craft Brewery (tonic Wine)</t>
  </si>
  <si>
    <t>Hamlet is full -  but can still have Holy House upgraded</t>
  </si>
  <si>
    <t>Rainbow Hall</t>
  </si>
  <si>
    <t>Holy House + Graveyard</t>
  </si>
  <si>
    <t>Abadar's Garden</t>
  </si>
  <si>
    <t>City Farm 5</t>
  </si>
  <si>
    <t>City Farm 4</t>
  </si>
  <si>
    <t>City Farm 3</t>
  </si>
  <si>
    <t>City Farm 2</t>
  </si>
  <si>
    <t>City Farm 1</t>
  </si>
  <si>
    <t>Coach x2</t>
  </si>
  <si>
    <t>Carriage Park</t>
  </si>
  <si>
    <t>Garrison  (Medium Cavalry)</t>
  </si>
  <si>
    <t>Garrison  (Medium Infantry)</t>
  </si>
  <si>
    <t xml:space="preserve"> --- Mule Train</t>
  </si>
  <si>
    <t>Local Base</t>
  </si>
  <si>
    <t>Marik Aeris</t>
  </si>
  <si>
    <t>3x Shallops</t>
  </si>
  <si>
    <t>Jetty</t>
  </si>
  <si>
    <t>House Lebeda</t>
  </si>
  <si>
    <t>1x Mile Train</t>
  </si>
  <si>
    <t>2xOx Train</t>
  </si>
  <si>
    <t>Seari</t>
  </si>
  <si>
    <t>shop</t>
  </si>
  <si>
    <t>Matik Aeris</t>
  </si>
  <si>
    <t>Magic street lights</t>
  </si>
  <si>
    <t>Regional market</t>
  </si>
  <si>
    <t>Caravan Serai</t>
  </si>
  <si>
    <t>City Base - Land</t>
  </si>
  <si>
    <t>Ouiter Wall (Great)</t>
  </si>
  <si>
    <t>Piper</t>
  </si>
  <si>
    <t>2x Community Boat</t>
  </si>
  <si>
    <t>Gt Farm  (Hemp)</t>
  </si>
  <si>
    <t>Gt Farm (grain)</t>
  </si>
  <si>
    <t>Weaving House</t>
  </si>
  <si>
    <t>Gt Farm (Sheep)</t>
  </si>
  <si>
    <t>Gt Farm (Grain)</t>
  </si>
  <si>
    <t>Craft Brewer (Local Ale)</t>
  </si>
  <si>
    <t>Gt Farm (Cattle)</t>
  </si>
  <si>
    <t>Public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</si>
</sst>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8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79998168889431442"/>
        <bgColor indexed="64"/>
      </patternFill>
    </fill>
  </fills>
  <borders count="16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/>
      <diagonal/>
    </border>
    <border>
      <left/>
      <right style="thin">
        <color rgb="FF7030A0"/>
      </right>
      <top/>
      <bottom/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rgb="FF0070C0"/>
      </top>
      <bottom/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rgb="FF7030A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indexed="64"/>
      </left>
      <right/>
      <top/>
      <bottom style="medium">
        <color rgb="FF0070C0"/>
      </bottom>
      <diagonal/>
    </border>
    <border>
      <left style="medium">
        <color indexed="64"/>
      </left>
      <right style="medium">
        <color rgb="FF0070C0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rgb="FF0070C0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rgb="FF0070C0"/>
      </right>
      <top/>
      <bottom/>
      <diagonal/>
    </border>
    <border>
      <left style="medium">
        <color indexed="64"/>
      </left>
      <right style="medium">
        <color rgb="FF0070C0"/>
      </right>
      <top/>
      <bottom style="medium">
        <color indexed="64"/>
      </bottom>
      <diagonal/>
    </border>
    <border>
      <left style="medium">
        <color indexed="64"/>
      </left>
      <right style="medium">
        <color rgb="FF0070C0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4" fillId="5" borderId="1" applyNumberFormat="0" applyAlignment="0" applyProtection="0"/>
    <xf numFmtId="0" fontId="5" fillId="6" borderId="1" applyNumberFormat="0" applyAlignment="0" applyProtection="0"/>
    <xf numFmtId="0" fontId="1" fillId="7" borderId="2" applyNumberFormat="0" applyFont="0" applyAlignment="0" applyProtection="0"/>
    <xf numFmtId="0" fontId="1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23" fillId="6" borderId="154" applyNumberFormat="0" applyAlignment="0" applyProtection="0"/>
  </cellStyleXfs>
  <cellXfs count="389">
    <xf numFmtId="0" fontId="0" fillId="0" borderId="0" xfId="0"/>
    <xf numFmtId="0" fontId="3" fillId="3" borderId="0" xfId="2"/>
    <xf numFmtId="0" fontId="0" fillId="7" borderId="2" xfId="6" applyFont="1"/>
    <xf numFmtId="0" fontId="5" fillId="6" borderId="1" xfId="5"/>
    <xf numFmtId="0" fontId="2" fillId="2" borderId="0" xfId="1"/>
    <xf numFmtId="0" fontId="0" fillId="9" borderId="0" xfId="0" applyFill="1"/>
    <xf numFmtId="0" fontId="0" fillId="10" borderId="0" xfId="0" applyFill="1"/>
    <xf numFmtId="0" fontId="7" fillId="9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0" fillId="11" borderId="3" xfId="0" applyFont="1" applyFill="1" applyBorder="1"/>
    <xf numFmtId="0" fontId="9" fillId="13" borderId="8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6" fillId="0" borderId="0" xfId="0" applyFont="1"/>
    <xf numFmtId="0" fontId="9" fillId="0" borderId="0" xfId="0" applyFont="1"/>
    <xf numFmtId="0" fontId="0" fillId="0" borderId="12" xfId="0" applyBorder="1"/>
    <xf numFmtId="0" fontId="0" fillId="0" borderId="13" xfId="0" applyBorder="1"/>
    <xf numFmtId="0" fontId="9" fillId="0" borderId="14" xfId="0" applyFont="1" applyBorder="1"/>
    <xf numFmtId="0" fontId="0" fillId="0" borderId="14" xfId="0" applyBorder="1"/>
    <xf numFmtId="0" fontId="0" fillId="0" borderId="15" xfId="0" applyBorder="1"/>
    <xf numFmtId="0" fontId="1" fillId="8" borderId="12" xfId="7" applyBorder="1"/>
    <xf numFmtId="0" fontId="9" fillId="13" borderId="13" xfId="0" applyFont="1" applyFill="1" applyBorder="1"/>
    <xf numFmtId="0" fontId="9" fillId="0" borderId="11" xfId="0" applyFont="1" applyBorder="1"/>
    <xf numFmtId="0" fontId="2" fillId="2" borderId="12" xfId="1" applyBorder="1"/>
    <xf numFmtId="0" fontId="12" fillId="11" borderId="3" xfId="0" applyFont="1" applyFill="1" applyBorder="1"/>
    <xf numFmtId="0" fontId="9" fillId="0" borderId="5" xfId="0" applyFont="1" applyBorder="1"/>
    <xf numFmtId="0" fontId="12" fillId="13" borderId="13" xfId="0" applyFont="1" applyFill="1" applyBorder="1"/>
    <xf numFmtId="0" fontId="0" fillId="0" borderId="5" xfId="0" applyBorder="1"/>
    <xf numFmtId="0" fontId="0" fillId="0" borderId="7" xfId="0" applyBorder="1"/>
    <xf numFmtId="0" fontId="7" fillId="11" borderId="13" xfId="0" applyFont="1" applyFill="1" applyBorder="1"/>
    <xf numFmtId="0" fontId="4" fillId="5" borderId="16" xfId="4" applyBorder="1"/>
    <xf numFmtId="0" fontId="4" fillId="5" borderId="16" xfId="4" applyBorder="1" applyAlignment="1">
      <alignment horizontal="center"/>
    </xf>
    <xf numFmtId="0" fontId="4" fillId="5" borderId="17" xfId="4" applyBorder="1"/>
    <xf numFmtId="0" fontId="4" fillId="5" borderId="1" xfId="4"/>
    <xf numFmtId="0" fontId="9" fillId="0" borderId="9" xfId="0" applyFont="1" applyBorder="1"/>
    <xf numFmtId="0" fontId="9" fillId="0" borderId="19" xfId="0" applyFont="1" applyBorder="1"/>
    <xf numFmtId="0" fontId="9" fillId="0" borderId="4" xfId="0" applyFont="1" applyBorder="1"/>
    <xf numFmtId="0" fontId="0" fillId="0" borderId="19" xfId="0" applyBorder="1"/>
    <xf numFmtId="0" fontId="9" fillId="0" borderId="20" xfId="6" applyFont="1" applyFill="1" applyBorder="1"/>
    <xf numFmtId="0" fontId="9" fillId="0" borderId="2" xfId="6" applyFont="1" applyFill="1"/>
    <xf numFmtId="0" fontId="0" fillId="0" borderId="4" xfId="0" applyBorder="1"/>
    <xf numFmtId="0" fontId="0" fillId="12" borderId="6" xfId="0" applyFill="1" applyBorder="1"/>
    <xf numFmtId="0" fontId="7" fillId="10" borderId="21" xfId="0" applyFont="1" applyFill="1" applyBorder="1"/>
    <xf numFmtId="0" fontId="7" fillId="10" borderId="21" xfId="0" applyFont="1" applyFill="1" applyBorder="1" applyAlignment="1">
      <alignment horizontal="center" vertical="center" wrapText="1"/>
    </xf>
    <xf numFmtId="0" fontId="4" fillId="5" borderId="22" xfId="4" applyBorder="1" applyAlignment="1">
      <alignment horizontal="center"/>
    </xf>
    <xf numFmtId="0" fontId="4" fillId="5" borderId="23" xfId="4" applyBorder="1"/>
    <xf numFmtId="0" fontId="4" fillId="5" borderId="24" xfId="4" applyBorder="1"/>
    <xf numFmtId="0" fontId="10" fillId="11" borderId="8" xfId="0" applyFont="1" applyFill="1" applyBorder="1"/>
    <xf numFmtId="0" fontId="0" fillId="0" borderId="11" xfId="0" applyBorder="1" applyAlignment="1">
      <alignment horizontal="center"/>
    </xf>
    <xf numFmtId="0" fontId="0" fillId="11" borderId="0" xfId="0" applyFill="1"/>
    <xf numFmtId="0" fontId="0" fillId="11" borderId="8" xfId="0" applyFill="1" applyBorder="1"/>
    <xf numFmtId="0" fontId="0" fillId="11" borderId="11" xfId="0" applyFill="1" applyBorder="1"/>
    <xf numFmtId="0" fontId="0" fillId="11" borderId="13" xfId="0" applyFill="1" applyBorder="1"/>
    <xf numFmtId="0" fontId="0" fillId="11" borderId="3" xfId="0" applyFill="1" applyBorder="1"/>
    <xf numFmtId="0" fontId="0" fillId="0" borderId="0" xfId="0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8" fillId="4" borderId="25" xfId="3" applyBorder="1"/>
    <xf numFmtId="0" fontId="8" fillId="4" borderId="26" xfId="3" applyBorder="1" applyAlignment="1">
      <alignment horizontal="center"/>
    </xf>
    <xf numFmtId="0" fontId="8" fillId="4" borderId="27" xfId="3" applyBorder="1"/>
    <xf numFmtId="0" fontId="8" fillId="4" borderId="28" xfId="3" applyBorder="1" applyAlignment="1">
      <alignment horizontal="center"/>
    </xf>
    <xf numFmtId="0" fontId="5" fillId="6" borderId="18" xfId="5" applyBorder="1"/>
    <xf numFmtId="0" fontId="1" fillId="8" borderId="29" xfId="7" applyBorder="1"/>
    <xf numFmtId="2" fontId="0" fillId="0" borderId="4" xfId="0" applyNumberFormat="1" applyBorder="1"/>
    <xf numFmtId="2" fontId="0" fillId="0" borderId="9" xfId="0" applyNumberFormat="1" applyBorder="1"/>
    <xf numFmtId="0" fontId="11" fillId="0" borderId="0" xfId="0" applyFont="1"/>
    <xf numFmtId="0" fontId="5" fillId="6" borderId="10" xfId="5" applyBorder="1"/>
    <xf numFmtId="0" fontId="7" fillId="10" borderId="8" xfId="0" applyFont="1" applyFill="1" applyBorder="1" applyAlignment="1">
      <alignment horizontal="center" vertical="center" wrapText="1"/>
    </xf>
    <xf numFmtId="0" fontId="5" fillId="6" borderId="31" xfId="5" applyBorder="1"/>
    <xf numFmtId="0" fontId="5" fillId="6" borderId="32" xfId="5" applyBorder="1"/>
    <xf numFmtId="0" fontId="5" fillId="6" borderId="33" xfId="5" applyBorder="1"/>
    <xf numFmtId="0" fontId="5" fillId="6" borderId="34" xfId="5" applyBorder="1"/>
    <xf numFmtId="0" fontId="4" fillId="5" borderId="22" xfId="4" applyBorder="1"/>
    <xf numFmtId="0" fontId="4" fillId="5" borderId="35" xfId="4" applyBorder="1"/>
    <xf numFmtId="0" fontId="4" fillId="5" borderId="31" xfId="4" applyBorder="1"/>
    <xf numFmtId="0" fontId="5" fillId="6" borderId="35" xfId="5" applyBorder="1"/>
    <xf numFmtId="0" fontId="0" fillId="12" borderId="21" xfId="0" applyFill="1" applyBorder="1"/>
    <xf numFmtId="0" fontId="0" fillId="0" borderId="36" xfId="6" applyFont="1" applyFill="1" applyBorder="1"/>
    <xf numFmtId="0" fontId="0" fillId="0" borderId="37" xfId="6" applyFont="1" applyFill="1" applyBorder="1"/>
    <xf numFmtId="0" fontId="0" fillId="0" borderId="38" xfId="6" applyFont="1" applyFill="1" applyBorder="1"/>
    <xf numFmtId="0" fontId="4" fillId="5" borderId="39" xfId="4" applyBorder="1" applyAlignment="1">
      <alignment horizontal="center"/>
    </xf>
    <xf numFmtId="0" fontId="4" fillId="5" borderId="40" xfId="4" applyBorder="1"/>
    <xf numFmtId="0" fontId="4" fillId="5" borderId="30" xfId="4" applyBorder="1"/>
    <xf numFmtId="0" fontId="4" fillId="5" borderId="41" xfId="4" applyBorder="1"/>
    <xf numFmtId="0" fontId="4" fillId="5" borderId="33" xfId="4" applyBorder="1"/>
    <xf numFmtId="0" fontId="4" fillId="5" borderId="42" xfId="4" applyBorder="1" applyAlignment="1">
      <alignment horizontal="center"/>
    </xf>
    <xf numFmtId="0" fontId="4" fillId="5" borderId="43" xfId="4" applyBorder="1"/>
    <xf numFmtId="0" fontId="4" fillId="5" borderId="44" xfId="4" applyBorder="1"/>
    <xf numFmtId="0" fontId="4" fillId="5" borderId="45" xfId="4" applyBorder="1"/>
    <xf numFmtId="0" fontId="4" fillId="5" borderId="46" xfId="4" applyBorder="1"/>
    <xf numFmtId="0" fontId="0" fillId="11" borderId="47" xfId="0" applyFill="1" applyBorder="1"/>
    <xf numFmtId="0" fontId="7" fillId="9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7" fillId="10" borderId="21" xfId="0" applyFont="1" applyFill="1" applyBorder="1" applyAlignment="1">
      <alignment horizontal="center"/>
    </xf>
    <xf numFmtId="0" fontId="5" fillId="6" borderId="49" xfId="5" applyBorder="1"/>
    <xf numFmtId="0" fontId="0" fillId="7" borderId="50" xfId="6" applyFont="1" applyBorder="1"/>
    <xf numFmtId="0" fontId="0" fillId="7" borderId="51" xfId="6" applyFont="1" applyBorder="1"/>
    <xf numFmtId="0" fontId="0" fillId="7" borderId="52" xfId="6" applyFont="1" applyBorder="1"/>
    <xf numFmtId="0" fontId="0" fillId="7" borderId="53" xfId="6" applyFont="1" applyBorder="1"/>
    <xf numFmtId="0" fontId="0" fillId="7" borderId="54" xfId="6" applyFont="1" applyBorder="1"/>
    <xf numFmtId="0" fontId="0" fillId="7" borderId="55" xfId="6" applyFont="1" applyBorder="1"/>
    <xf numFmtId="0" fontId="15" fillId="0" borderId="4" xfId="0" applyFont="1" applyBorder="1"/>
    <xf numFmtId="0" fontId="15" fillId="0" borderId="9" xfId="0" applyFont="1" applyBorder="1"/>
    <xf numFmtId="0" fontId="1" fillId="8" borderId="14" xfId="7" applyBorder="1"/>
    <xf numFmtId="0" fontId="1" fillId="8" borderId="15" xfId="7" applyBorder="1"/>
    <xf numFmtId="0" fontId="0" fillId="0" borderId="48" xfId="0" applyBorder="1"/>
    <xf numFmtId="0" fontId="5" fillId="6" borderId="48" xfId="5" applyBorder="1"/>
    <xf numFmtId="0" fontId="0" fillId="12" borderId="48" xfId="0" applyFill="1" applyBorder="1"/>
    <xf numFmtId="0" fontId="0" fillId="12" borderId="56" xfId="0" applyFill="1" applyBorder="1"/>
    <xf numFmtId="0" fontId="1" fillId="8" borderId="57" xfId="7" applyBorder="1"/>
    <xf numFmtId="0" fontId="5" fillId="6" borderId="58" xfId="5" applyBorder="1"/>
    <xf numFmtId="0" fontId="5" fillId="6" borderId="59" xfId="5" applyBorder="1"/>
    <xf numFmtId="0" fontId="0" fillId="0" borderId="60" xfId="0" applyBorder="1"/>
    <xf numFmtId="0" fontId="1" fillId="8" borderId="60" xfId="7" applyBorder="1"/>
    <xf numFmtId="0" fontId="4" fillId="5" borderId="48" xfId="4" applyBorder="1"/>
    <xf numFmtId="0" fontId="5" fillId="12" borderId="48" xfId="5" applyFill="1" applyBorder="1"/>
    <xf numFmtId="0" fontId="0" fillId="0" borderId="3" xfId="0" applyBorder="1"/>
    <xf numFmtId="0" fontId="6" fillId="0" borderId="11" xfId="0" applyFont="1" applyBorder="1"/>
    <xf numFmtId="0" fontId="4" fillId="5" borderId="62" xfId="4" applyBorder="1"/>
    <xf numFmtId="0" fontId="9" fillId="0" borderId="61" xfId="6" applyFont="1" applyFill="1" applyBorder="1"/>
    <xf numFmtId="0" fontId="4" fillId="5" borderId="63" xfId="4" applyBorder="1"/>
    <xf numFmtId="0" fontId="9" fillId="0" borderId="13" xfId="0" applyFont="1" applyBorder="1"/>
    <xf numFmtId="0" fontId="0" fillId="0" borderId="11" xfId="6" applyFont="1" applyFill="1" applyBorder="1"/>
    <xf numFmtId="0" fontId="0" fillId="0" borderId="64" xfId="6" applyFont="1" applyFill="1" applyBorder="1"/>
    <xf numFmtId="0" fontId="0" fillId="0" borderId="65" xfId="6" applyFont="1" applyFill="1" applyBorder="1"/>
    <xf numFmtId="0" fontId="0" fillId="0" borderId="66" xfId="6" applyFont="1" applyFill="1" applyBorder="1"/>
    <xf numFmtId="0" fontId="9" fillId="7" borderId="67" xfId="6" applyFont="1" applyBorder="1"/>
    <xf numFmtId="0" fontId="0" fillId="7" borderId="68" xfId="6" applyFont="1" applyBorder="1"/>
    <xf numFmtId="0" fontId="9" fillId="7" borderId="2" xfId="6" applyFont="1"/>
    <xf numFmtId="0" fontId="0" fillId="7" borderId="69" xfId="6" applyFont="1" applyBorder="1"/>
    <xf numFmtId="0" fontId="9" fillId="7" borderId="70" xfId="6" applyFont="1" applyBorder="1"/>
    <xf numFmtId="0" fontId="0" fillId="7" borderId="71" xfId="6" applyFont="1" applyBorder="1"/>
    <xf numFmtId="0" fontId="3" fillId="7" borderId="72" xfId="6" applyFont="1" applyBorder="1"/>
    <xf numFmtId="0" fontId="3" fillId="7" borderId="73" xfId="6" applyFont="1" applyBorder="1"/>
    <xf numFmtId="0" fontId="9" fillId="7" borderId="0" xfId="6" applyFont="1" applyBorder="1"/>
    <xf numFmtId="0" fontId="9" fillId="7" borderId="4" xfId="6" applyFont="1" applyBorder="1"/>
    <xf numFmtId="0" fontId="9" fillId="7" borderId="5" xfId="6" applyFont="1" applyBorder="1"/>
    <xf numFmtId="0" fontId="9" fillId="7" borderId="7" xfId="6" applyFont="1" applyBorder="1"/>
    <xf numFmtId="0" fontId="9" fillId="7" borderId="9" xfId="6" applyFont="1" applyBorder="1"/>
    <xf numFmtId="0" fontId="9" fillId="7" borderId="10" xfId="6" applyFont="1" applyBorder="1"/>
    <xf numFmtId="0" fontId="9" fillId="7" borderId="19" xfId="6" applyFont="1" applyBorder="1"/>
    <xf numFmtId="0" fontId="3" fillId="7" borderId="76" xfId="6" applyFont="1" applyBorder="1"/>
    <xf numFmtId="0" fontId="9" fillId="7" borderId="75" xfId="6" applyFont="1" applyBorder="1"/>
    <xf numFmtId="0" fontId="3" fillId="7" borderId="74" xfId="6" applyFont="1" applyBorder="1" applyAlignment="1">
      <alignment horizontal="right"/>
    </xf>
    <xf numFmtId="0" fontId="5" fillId="6" borderId="11" xfId="5" applyBorder="1"/>
    <xf numFmtId="0" fontId="0" fillId="0" borderId="77" xfId="6" applyFont="1" applyFill="1" applyBorder="1"/>
    <xf numFmtId="0" fontId="0" fillId="0" borderId="78" xfId="0" applyBorder="1"/>
    <xf numFmtId="0" fontId="5" fillId="6" borderId="79" xfId="5" applyBorder="1"/>
    <xf numFmtId="0" fontId="0" fillId="11" borderId="9" xfId="0" applyFill="1" applyBorder="1"/>
    <xf numFmtId="0" fontId="0" fillId="11" borderId="19" xfId="0" applyFill="1" applyBorder="1"/>
    <xf numFmtId="0" fontId="0" fillId="12" borderId="4" xfId="0" applyFill="1" applyBorder="1"/>
    <xf numFmtId="0" fontId="0" fillId="0" borderId="80" xfId="0" applyBorder="1"/>
    <xf numFmtId="0" fontId="0" fillId="14" borderId="9" xfId="0" applyFill="1" applyBorder="1"/>
    <xf numFmtId="0" fontId="9" fillId="14" borderId="19" xfId="0" applyFont="1" applyFill="1" applyBorder="1"/>
    <xf numFmtId="0" fontId="0" fillId="14" borderId="14" xfId="0" applyFill="1" applyBorder="1"/>
    <xf numFmtId="0" fontId="0" fillId="14" borderId="81" xfId="0" applyFill="1" applyBorder="1"/>
    <xf numFmtId="0" fontId="0" fillId="14" borderId="0" xfId="0" applyFill="1"/>
    <xf numFmtId="0" fontId="9" fillId="14" borderId="14" xfId="0" applyFont="1" applyFill="1" applyBorder="1"/>
    <xf numFmtId="0" fontId="0" fillId="11" borderId="4" xfId="0" applyFill="1" applyBorder="1" applyAlignment="1">
      <alignment horizontal="center"/>
    </xf>
    <xf numFmtId="0" fontId="7" fillId="10" borderId="5" xfId="0" applyFont="1" applyFill="1" applyBorder="1"/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0" fillId="11" borderId="19" xfId="0" applyFill="1" applyBorder="1" applyAlignment="1">
      <alignment horizontal="center"/>
    </xf>
    <xf numFmtId="0" fontId="16" fillId="11" borderId="3" xfId="0" applyFont="1" applyFill="1" applyBorder="1"/>
    <xf numFmtId="0" fontId="7" fillId="0" borderId="5" xfId="0" applyFont="1" applyBorder="1"/>
    <xf numFmtId="0" fontId="7" fillId="0" borderId="7" xfId="0" applyFont="1" applyBorder="1"/>
    <xf numFmtId="0" fontId="3" fillId="3" borderId="9" xfId="2" applyBorder="1"/>
    <xf numFmtId="0" fontId="5" fillId="6" borderId="82" xfId="5" applyBorder="1"/>
    <xf numFmtId="0" fontId="4" fillId="5" borderId="83" xfId="4" applyBorder="1"/>
    <xf numFmtId="0" fontId="4" fillId="5" borderId="84" xfId="4" applyBorder="1"/>
    <xf numFmtId="0" fontId="4" fillId="5" borderId="85" xfId="4" applyBorder="1"/>
    <xf numFmtId="0" fontId="9" fillId="0" borderId="86" xfId="0" applyFont="1" applyBorder="1"/>
    <xf numFmtId="0" fontId="0" fillId="0" borderId="90" xfId="0" applyBorder="1"/>
    <xf numFmtId="0" fontId="9" fillId="0" borderId="91" xfId="6" applyFont="1" applyFill="1" applyBorder="1"/>
    <xf numFmtId="0" fontId="9" fillId="7" borderId="93" xfId="6" applyFont="1" applyBorder="1"/>
    <xf numFmtId="0" fontId="9" fillId="0" borderId="87" xfId="0" applyFont="1" applyBorder="1"/>
    <xf numFmtId="0" fontId="9" fillId="0" borderId="94" xfId="0" applyFont="1" applyBorder="1"/>
    <xf numFmtId="0" fontId="9" fillId="0" borderId="88" xfId="0" applyFont="1" applyBorder="1"/>
    <xf numFmtId="0" fontId="0" fillId="0" borderId="89" xfId="0" applyBorder="1"/>
    <xf numFmtId="0" fontId="9" fillId="0" borderId="93" xfId="6" applyFont="1" applyFill="1" applyBorder="1"/>
    <xf numFmtId="0" fontId="9" fillId="0" borderId="92" xfId="6" applyFont="1" applyFill="1" applyBorder="1"/>
    <xf numFmtId="0" fontId="0" fillId="7" borderId="95" xfId="6" applyFont="1" applyBorder="1"/>
    <xf numFmtId="0" fontId="9" fillId="7" borderId="96" xfId="6" applyFont="1" applyBorder="1"/>
    <xf numFmtId="0" fontId="12" fillId="7" borderId="97" xfId="6" applyFont="1" applyBorder="1"/>
    <xf numFmtId="0" fontId="9" fillId="7" borderId="61" xfId="6" applyFont="1" applyBorder="1"/>
    <xf numFmtId="0" fontId="9" fillId="7" borderId="98" xfId="6" applyFont="1" applyBorder="1"/>
    <xf numFmtId="0" fontId="17" fillId="0" borderId="9" xfId="8" applyBorder="1"/>
    <xf numFmtId="0" fontId="17" fillId="0" borderId="0" xfId="8" applyBorder="1"/>
    <xf numFmtId="0" fontId="18" fillId="0" borderId="9" xfId="8" applyFont="1" applyBorder="1"/>
    <xf numFmtId="0" fontId="19" fillId="0" borderId="9" xfId="0" applyFont="1" applyBorder="1"/>
    <xf numFmtId="0" fontId="9" fillId="0" borderId="99" xfId="0" applyFont="1" applyBorder="1"/>
    <xf numFmtId="0" fontId="9" fillId="0" borderId="3" xfId="0" applyFont="1" applyBorder="1"/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4" borderId="17" xfId="3" applyBorder="1"/>
    <xf numFmtId="0" fontId="8" fillId="4" borderId="1" xfId="3" applyBorder="1"/>
    <xf numFmtId="0" fontId="8" fillId="4" borderId="9" xfId="3" applyBorder="1"/>
    <xf numFmtId="0" fontId="8" fillId="4" borderId="0" xfId="3" applyBorder="1"/>
    <xf numFmtId="0" fontId="8" fillId="4" borderId="31" xfId="3" applyBorder="1"/>
    <xf numFmtId="0" fontId="8" fillId="4" borderId="11" xfId="3" applyBorder="1"/>
    <xf numFmtId="0" fontId="8" fillId="4" borderId="0" xfId="3" applyAlignment="1">
      <alignment vertical="center" wrapText="1"/>
    </xf>
    <xf numFmtId="0" fontId="9" fillId="7" borderId="95" xfId="6" applyFont="1" applyBorder="1"/>
    <xf numFmtId="0" fontId="0" fillId="7" borderId="70" xfId="6" applyFont="1" applyBorder="1"/>
    <xf numFmtId="0" fontId="9" fillId="7" borderId="97" xfId="6" applyFont="1" applyBorder="1"/>
    <xf numFmtId="0" fontId="0" fillId="7" borderId="100" xfId="6" applyFont="1" applyBorder="1"/>
    <xf numFmtId="0" fontId="0" fillId="15" borderId="4" xfId="0" applyFill="1" applyBorder="1"/>
    <xf numFmtId="0" fontId="0" fillId="15" borderId="5" xfId="0" applyFill="1" applyBorder="1"/>
    <xf numFmtId="0" fontId="0" fillId="15" borderId="7" xfId="0" applyFill="1" applyBorder="1"/>
    <xf numFmtId="0" fontId="0" fillId="15" borderId="0" xfId="0" applyFill="1"/>
    <xf numFmtId="0" fontId="0" fillId="15" borderId="19" xfId="0" applyFill="1" applyBorder="1"/>
    <xf numFmtId="0" fontId="0" fillId="15" borderId="14" xfId="0" applyFill="1" applyBorder="1"/>
    <xf numFmtId="0" fontId="9" fillId="7" borderId="101" xfId="6" applyFont="1" applyBorder="1"/>
    <xf numFmtId="0" fontId="9" fillId="7" borderId="20" xfId="6" applyFont="1" applyBorder="1"/>
    <xf numFmtId="0" fontId="9" fillId="7" borderId="102" xfId="6" applyFont="1" applyBorder="1"/>
    <xf numFmtId="0" fontId="9" fillId="7" borderId="103" xfId="6" applyFont="1" applyBorder="1"/>
    <xf numFmtId="0" fontId="9" fillId="7" borderId="104" xfId="6" applyFont="1" applyBorder="1"/>
    <xf numFmtId="0" fontId="9" fillId="7" borderId="105" xfId="6" applyFont="1" applyBorder="1"/>
    <xf numFmtId="0" fontId="5" fillId="7" borderId="106" xfId="6" applyFont="1" applyBorder="1"/>
    <xf numFmtId="0" fontId="5" fillId="7" borderId="107" xfId="6" applyFont="1" applyBorder="1"/>
    <xf numFmtId="0" fontId="5" fillId="7" borderId="108" xfId="6" applyFont="1" applyBorder="1"/>
    <xf numFmtId="0" fontId="9" fillId="7" borderId="109" xfId="6" applyFont="1" applyBorder="1"/>
    <xf numFmtId="0" fontId="9" fillId="7" borderId="110" xfId="6" applyFont="1" applyBorder="1"/>
    <xf numFmtId="0" fontId="9" fillId="7" borderId="111" xfId="6" applyFont="1" applyBorder="1"/>
    <xf numFmtId="0" fontId="0" fillId="7" borderId="97" xfId="6" applyFont="1" applyBorder="1"/>
    <xf numFmtId="0" fontId="0" fillId="7" borderId="61" xfId="6" applyFont="1" applyBorder="1"/>
    <xf numFmtId="0" fontId="0" fillId="7" borderId="98" xfId="6" applyFont="1" applyBorder="1"/>
    <xf numFmtId="0" fontId="20" fillId="5" borderId="23" xfId="4" applyFont="1" applyBorder="1"/>
    <xf numFmtId="0" fontId="7" fillId="9" borderId="0" xfId="0" applyFont="1" applyFill="1" applyAlignment="1">
      <alignment horizontal="center" vertical="center"/>
    </xf>
    <xf numFmtId="0" fontId="5" fillId="6" borderId="1" xfId="5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0" fillId="7" borderId="67" xfId="6" applyFont="1" applyBorder="1"/>
    <xf numFmtId="0" fontId="0" fillId="7" borderId="96" xfId="6" applyFont="1" applyBorder="1"/>
    <xf numFmtId="0" fontId="0" fillId="0" borderId="112" xfId="6" applyFont="1" applyFill="1" applyBorder="1"/>
    <xf numFmtId="0" fontId="9" fillId="0" borderId="97" xfId="6" applyFont="1" applyFill="1" applyBorder="1"/>
    <xf numFmtId="0" fontId="0" fillId="0" borderId="113" xfId="6" applyFont="1" applyFill="1" applyBorder="1"/>
    <xf numFmtId="0" fontId="9" fillId="7" borderId="114" xfId="6" applyFont="1" applyBorder="1"/>
    <xf numFmtId="0" fontId="9" fillId="7" borderId="115" xfId="6" applyFont="1" applyBorder="1"/>
    <xf numFmtId="0" fontId="0" fillId="7" borderId="116" xfId="6" applyFont="1" applyBorder="1"/>
    <xf numFmtId="0" fontId="9" fillId="0" borderId="0" xfId="6" applyFont="1" applyFill="1" applyBorder="1"/>
    <xf numFmtId="0" fontId="9" fillId="0" borderId="14" xfId="6" applyFont="1" applyFill="1" applyBorder="1"/>
    <xf numFmtId="0" fontId="9" fillId="0" borderId="9" xfId="6" applyFont="1" applyFill="1" applyBorder="1"/>
    <xf numFmtId="0" fontId="9" fillId="0" borderId="90" xfId="6" applyFont="1" applyFill="1" applyBorder="1"/>
    <xf numFmtId="0" fontId="9" fillId="0" borderId="117" xfId="6" applyFont="1" applyFill="1" applyBorder="1"/>
    <xf numFmtId="0" fontId="9" fillId="0" borderId="118" xfId="6" applyFont="1" applyFill="1" applyBorder="1"/>
    <xf numFmtId="0" fontId="0" fillId="7" borderId="119" xfId="6" applyFont="1" applyBorder="1"/>
    <xf numFmtId="0" fontId="0" fillId="7" borderId="120" xfId="6" applyFont="1" applyBorder="1"/>
    <xf numFmtId="0" fontId="9" fillId="0" borderId="121" xfId="0" applyFont="1" applyBorder="1"/>
    <xf numFmtId="0" fontId="9" fillId="0" borderId="122" xfId="6" applyFont="1" applyFill="1" applyBorder="1"/>
    <xf numFmtId="0" fontId="9" fillId="7" borderId="119" xfId="6" applyFont="1" applyBorder="1"/>
    <xf numFmtId="0" fontId="9" fillId="0" borderId="120" xfId="6" applyFont="1" applyFill="1" applyBorder="1"/>
    <xf numFmtId="0" fontId="9" fillId="0" borderId="122" xfId="0" applyFont="1" applyBorder="1"/>
    <xf numFmtId="0" fontId="0" fillId="0" borderId="121" xfId="0" applyBorder="1"/>
    <xf numFmtId="0" fontId="9" fillId="7" borderId="123" xfId="6" applyFont="1" applyBorder="1"/>
    <xf numFmtId="0" fontId="9" fillId="7" borderId="112" xfId="6" applyFont="1" applyBorder="1"/>
    <xf numFmtId="0" fontId="9" fillId="7" borderId="37" xfId="6" applyFont="1" applyBorder="1"/>
    <xf numFmtId="0" fontId="0" fillId="7" borderId="124" xfId="6" applyFont="1" applyBorder="1"/>
    <xf numFmtId="0" fontId="16" fillId="11" borderId="11" xfId="0" applyFont="1" applyFill="1" applyBorder="1"/>
    <xf numFmtId="0" fontId="0" fillId="15" borderId="9" xfId="0" applyFill="1" applyBorder="1"/>
    <xf numFmtId="0" fontId="0" fillId="15" borderId="10" xfId="0" applyFill="1" applyBorder="1"/>
    <xf numFmtId="0" fontId="0" fillId="15" borderId="15" xfId="0" applyFill="1" applyBorder="1"/>
    <xf numFmtId="0" fontId="7" fillId="7" borderId="95" xfId="6" applyFont="1" applyBorder="1"/>
    <xf numFmtId="0" fontId="21" fillId="16" borderId="0" xfId="0" applyFont="1" applyFill="1"/>
    <xf numFmtId="0" fontId="0" fillId="16" borderId="0" xfId="0" applyFill="1"/>
    <xf numFmtId="0" fontId="6" fillId="0" borderId="9" xfId="0" applyFont="1" applyBorder="1"/>
    <xf numFmtId="0" fontId="9" fillId="13" borderId="3" xfId="0" applyFont="1" applyFill="1" applyBorder="1"/>
    <xf numFmtId="0" fontId="4" fillId="5" borderId="4" xfId="4" applyBorder="1" applyAlignment="1">
      <alignment horizontal="center"/>
    </xf>
    <xf numFmtId="0" fontId="4" fillId="5" borderId="125" xfId="4" applyBorder="1"/>
    <xf numFmtId="0" fontId="4" fillId="5" borderId="126" xfId="4" applyBorder="1"/>
    <xf numFmtId="0" fontId="4" fillId="5" borderId="127" xfId="4" applyBorder="1"/>
    <xf numFmtId="0" fontId="4" fillId="5" borderId="3" xfId="4" applyBorder="1"/>
    <xf numFmtId="0" fontId="4" fillId="5" borderId="128" xfId="4" applyBorder="1" applyAlignment="1">
      <alignment horizontal="center"/>
    </xf>
    <xf numFmtId="0" fontId="4" fillId="5" borderId="129" xfId="4" applyBorder="1"/>
    <xf numFmtId="0" fontId="4" fillId="5" borderId="130" xfId="4" applyBorder="1"/>
    <xf numFmtId="0" fontId="4" fillId="5" borderId="131" xfId="4" applyBorder="1"/>
    <xf numFmtId="0" fontId="4" fillId="5" borderId="132" xfId="4" applyBorder="1"/>
    <xf numFmtId="0" fontId="0" fillId="11" borderId="132" xfId="0" applyFill="1" applyBorder="1"/>
    <xf numFmtId="0" fontId="5" fillId="6" borderId="7" xfId="5" applyBorder="1"/>
    <xf numFmtId="0" fontId="5" fillId="6" borderId="15" xfId="5" applyBorder="1"/>
    <xf numFmtId="0" fontId="5" fillId="6" borderId="3" xfId="5" applyBorder="1"/>
    <xf numFmtId="0" fontId="5" fillId="6" borderId="13" xfId="5" applyBorder="1"/>
    <xf numFmtId="0" fontId="16" fillId="11" borderId="4" xfId="0" applyFont="1" applyFill="1" applyBorder="1"/>
    <xf numFmtId="0" fontId="16" fillId="11" borderId="9" xfId="0" applyFont="1" applyFill="1" applyBorder="1"/>
    <xf numFmtId="0" fontId="7" fillId="11" borderId="19" xfId="0" applyFont="1" applyFill="1" applyBorder="1"/>
    <xf numFmtId="0" fontId="12" fillId="11" borderId="4" xfId="0" applyFont="1" applyFill="1" applyBorder="1"/>
    <xf numFmtId="0" fontId="12" fillId="11" borderId="9" xfId="0" applyFont="1" applyFill="1" applyBorder="1"/>
    <xf numFmtId="0" fontId="12" fillId="13" borderId="19" xfId="0" applyFont="1" applyFill="1" applyBorder="1"/>
    <xf numFmtId="0" fontId="3" fillId="7" borderId="133" xfId="6" applyFont="1" applyBorder="1"/>
    <xf numFmtId="0" fontId="9" fillId="15" borderId="0" xfId="0" applyFont="1" applyFill="1"/>
    <xf numFmtId="0" fontId="0" fillId="11" borderId="134" xfId="0" applyFill="1" applyBorder="1"/>
    <xf numFmtId="0" fontId="6" fillId="0" borderId="0" xfId="0" applyFont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0" fillId="12" borderId="5" xfId="0" applyFill="1" applyBorder="1"/>
    <xf numFmtId="0" fontId="7" fillId="11" borderId="11" xfId="0" applyFont="1" applyFill="1" applyBorder="1"/>
    <xf numFmtId="0" fontId="9" fillId="15" borderId="10" xfId="0" applyFont="1" applyFill="1" applyBorder="1"/>
    <xf numFmtId="0" fontId="0" fillId="0" borderId="11" xfId="0" applyBorder="1" applyAlignment="1">
      <alignment vertical="center" wrapText="1"/>
    </xf>
    <xf numFmtId="0" fontId="4" fillId="7" borderId="67" xfId="6" applyFont="1" applyBorder="1"/>
    <xf numFmtId="0" fontId="0" fillId="11" borderId="76" xfId="0" applyFill="1" applyBorder="1"/>
    <xf numFmtId="0" fontId="4" fillId="5" borderId="5" xfId="4" applyBorder="1"/>
    <xf numFmtId="0" fontId="7" fillId="11" borderId="9" xfId="0" applyFont="1" applyFill="1" applyBorder="1"/>
    <xf numFmtId="0" fontId="16" fillId="11" borderId="13" xfId="0" applyFont="1" applyFill="1" applyBorder="1"/>
    <xf numFmtId="0" fontId="4" fillId="5" borderId="3" xfId="4" applyBorder="1" applyAlignment="1">
      <alignment horizontal="center"/>
    </xf>
    <xf numFmtId="0" fontId="0" fillId="7" borderId="104" xfId="6" applyFont="1" applyBorder="1"/>
    <xf numFmtId="0" fontId="0" fillId="11" borderId="7" xfId="0" applyFill="1" applyBorder="1"/>
    <xf numFmtId="0" fontId="0" fillId="11" borderId="10" xfId="0" applyFill="1" applyBorder="1"/>
    <xf numFmtId="0" fontId="4" fillId="5" borderId="50" xfId="4" applyBorder="1"/>
    <xf numFmtId="0" fontId="4" fillId="5" borderId="52" xfId="4" applyBorder="1"/>
    <xf numFmtId="0" fontId="5" fillId="6" borderId="135" xfId="5" applyBorder="1"/>
    <xf numFmtId="0" fontId="5" fillId="6" borderId="56" xfId="5" applyBorder="1"/>
    <xf numFmtId="0" fontId="5" fillId="7" borderId="135" xfId="6" applyFont="1" applyBorder="1"/>
    <xf numFmtId="0" fontId="5" fillId="6" borderId="53" xfId="5" applyBorder="1"/>
    <xf numFmtId="0" fontId="5" fillId="6" borderId="55" xfId="5" applyBorder="1"/>
    <xf numFmtId="0" fontId="5" fillId="6" borderId="136" xfId="5" applyBorder="1"/>
    <xf numFmtId="0" fontId="5" fillId="6" borderId="138" xfId="5" applyBorder="1"/>
    <xf numFmtId="0" fontId="5" fillId="6" borderId="139" xfId="5" applyBorder="1"/>
    <xf numFmtId="0" fontId="4" fillId="5" borderId="137" xfId="4" applyBorder="1"/>
    <xf numFmtId="0" fontId="5" fillId="6" borderId="132" xfId="5" applyBorder="1"/>
    <xf numFmtId="0" fontId="4" fillId="5" borderId="140" xfId="4" applyBorder="1"/>
    <xf numFmtId="0" fontId="4" fillId="5" borderId="141" xfId="4" applyBorder="1"/>
    <xf numFmtId="0" fontId="5" fillId="6" borderId="142" xfId="5" applyBorder="1"/>
    <xf numFmtId="0" fontId="5" fillId="6" borderId="143" xfId="5" applyBorder="1"/>
    <xf numFmtId="0" fontId="5" fillId="6" borderId="144" xfId="5" applyBorder="1"/>
    <xf numFmtId="0" fontId="5" fillId="6" borderId="145" xfId="5" applyBorder="1"/>
    <xf numFmtId="0" fontId="0" fillId="15" borderId="50" xfId="0" applyFill="1" applyBorder="1"/>
    <xf numFmtId="0" fontId="0" fillId="15" borderId="51" xfId="0" applyFill="1" applyBorder="1"/>
    <xf numFmtId="0" fontId="5" fillId="15" borderId="52" xfId="5" applyFill="1" applyBorder="1"/>
    <xf numFmtId="0" fontId="0" fillId="15" borderId="53" xfId="0" applyFill="1" applyBorder="1"/>
    <xf numFmtId="0" fontId="9" fillId="15" borderId="54" xfId="0" applyFont="1" applyFill="1" applyBorder="1"/>
    <xf numFmtId="0" fontId="0" fillId="15" borderId="54" xfId="0" applyFill="1" applyBorder="1"/>
    <xf numFmtId="0" fontId="5" fillId="15" borderId="55" xfId="5" applyFill="1" applyBorder="1"/>
    <xf numFmtId="0" fontId="0" fillId="15" borderId="146" xfId="0" applyFill="1" applyBorder="1"/>
    <xf numFmtId="0" fontId="9" fillId="15" borderId="147" xfId="0" applyFont="1" applyFill="1" applyBorder="1"/>
    <xf numFmtId="0" fontId="5" fillId="15" borderId="148" xfId="5" applyFill="1" applyBorder="1"/>
    <xf numFmtId="0" fontId="5" fillId="15" borderId="149" xfId="5" applyFill="1" applyBorder="1"/>
    <xf numFmtId="0" fontId="5" fillId="15" borderId="132" xfId="5" applyFill="1" applyBorder="1"/>
    <xf numFmtId="0" fontId="5" fillId="15" borderId="139" xfId="5" applyFill="1" applyBorder="1"/>
    <xf numFmtId="0" fontId="5" fillId="15" borderId="150" xfId="5" applyFill="1" applyBorder="1"/>
    <xf numFmtId="0" fontId="5" fillId="15" borderId="76" xfId="5" applyFill="1" applyBorder="1"/>
    <xf numFmtId="0" fontId="0" fillId="15" borderId="132" xfId="0" applyFill="1" applyBorder="1"/>
    <xf numFmtId="0" fontId="0" fillId="15" borderId="139" xfId="0" applyFill="1" applyBorder="1"/>
    <xf numFmtId="0" fontId="0" fillId="15" borderId="150" xfId="0" applyFill="1" applyBorder="1"/>
    <xf numFmtId="0" fontId="0" fillId="15" borderId="76" xfId="0" applyFill="1" applyBorder="1"/>
    <xf numFmtId="0" fontId="0" fillId="15" borderId="52" xfId="0" applyFill="1" applyBorder="1"/>
    <xf numFmtId="0" fontId="0" fillId="15" borderId="55" xfId="0" applyFill="1" applyBorder="1"/>
    <xf numFmtId="0" fontId="9" fillId="7" borderId="98" xfId="6" applyFont="1" applyBorder="1" applyAlignment="1">
      <alignment horizontal="center"/>
    </xf>
    <xf numFmtId="0" fontId="9" fillId="7" borderId="100" xfId="6" applyFont="1" applyBorder="1" applyAlignment="1">
      <alignment horizontal="center"/>
    </xf>
    <xf numFmtId="0" fontId="22" fillId="11" borderId="9" xfId="0" applyFont="1" applyFill="1" applyBorder="1"/>
    <xf numFmtId="0" fontId="6" fillId="5" borderId="17" xfId="4" applyFont="1" applyBorder="1"/>
    <xf numFmtId="0" fontId="22" fillId="7" borderId="151" xfId="6" applyFont="1" applyBorder="1"/>
    <xf numFmtId="0" fontId="0" fillId="7" borderId="152" xfId="6" applyFont="1" applyBorder="1"/>
    <xf numFmtId="0" fontId="0" fillId="7" borderId="153" xfId="6" applyFont="1" applyBorder="1"/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7" borderId="101" xfId="6" applyFont="1" applyBorder="1"/>
    <xf numFmtId="0" fontId="0" fillId="10" borderId="9" xfId="0" applyFill="1" applyBorder="1" applyAlignment="1">
      <alignment horizontal="left" vertical="center"/>
    </xf>
    <xf numFmtId="0" fontId="9" fillId="0" borderId="113" xfId="6" applyFont="1" applyFill="1" applyBorder="1"/>
    <xf numFmtId="0" fontId="0" fillId="15" borderId="11" xfId="0" applyFill="1" applyBorder="1" applyAlignment="1">
      <alignment horizontal="center"/>
    </xf>
    <xf numFmtId="0" fontId="9" fillId="15" borderId="11" xfId="0" applyFont="1" applyFill="1" applyBorder="1"/>
    <xf numFmtId="0" fontId="3" fillId="15" borderId="11" xfId="2" applyFill="1" applyBorder="1" applyAlignment="1">
      <alignment horizontal="center"/>
    </xf>
    <xf numFmtId="0" fontId="3" fillId="15" borderId="11" xfId="2" applyFill="1" applyBorder="1"/>
    <xf numFmtId="0" fontId="9" fillId="7" borderId="151" xfId="6" applyFont="1" applyBorder="1"/>
    <xf numFmtId="0" fontId="9" fillId="7" borderId="152" xfId="6" applyFont="1" applyBorder="1"/>
    <xf numFmtId="0" fontId="12" fillId="11" borderId="11" xfId="0" applyFont="1" applyFill="1" applyBorder="1"/>
    <xf numFmtId="0" fontId="6" fillId="0" borderId="4" xfId="0" applyFont="1" applyBorder="1"/>
    <xf numFmtId="0" fontId="6" fillId="0" borderId="19" xfId="0" applyFont="1" applyBorder="1"/>
    <xf numFmtId="0" fontId="2" fillId="2" borderId="9" xfId="1" applyBorder="1"/>
    <xf numFmtId="0" fontId="2" fillId="2" borderId="0" xfId="1" applyBorder="1"/>
    <xf numFmtId="0" fontId="23" fillId="6" borderId="155" xfId="9" applyBorder="1"/>
    <xf numFmtId="0" fontId="23" fillId="6" borderId="156" xfId="9" applyBorder="1"/>
    <xf numFmtId="0" fontId="23" fillId="6" borderId="157" xfId="9" applyBorder="1"/>
    <xf numFmtId="0" fontId="23" fillId="6" borderId="158" xfId="9" applyBorder="1"/>
    <xf numFmtId="0" fontId="23" fillId="6" borderId="159" xfId="9" applyBorder="1"/>
    <xf numFmtId="0" fontId="23" fillId="6" borderId="160" xfId="9" applyBorder="1"/>
    <xf numFmtId="0" fontId="23" fillId="6" borderId="161" xfId="9" applyBorder="1"/>
    <xf numFmtId="0" fontId="23" fillId="6" borderId="162" xfId="9" applyBorder="1"/>
    <xf numFmtId="0" fontId="9" fillId="0" borderId="163" xfId="6" applyFont="1" applyFill="1" applyBorder="1"/>
    <xf numFmtId="0" fontId="9" fillId="0" borderId="164" xfId="6" applyFont="1" applyFill="1" applyBorder="1"/>
    <xf numFmtId="0" fontId="9" fillId="15" borderId="13" xfId="0" applyFont="1" applyFill="1" applyBorder="1"/>
    <xf numFmtId="0" fontId="9" fillId="0" borderId="115" xfId="6" applyFont="1" applyFill="1" applyBorder="1"/>
    <xf numFmtId="0" fontId="9" fillId="0" borderId="165" xfId="6" applyFont="1" applyFill="1" applyBorder="1"/>
    <xf numFmtId="0" fontId="0" fillId="15" borderId="3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7" fillId="7" borderId="4" xfId="6" applyFont="1" applyBorder="1" applyAlignment="1">
      <alignment horizontal="center"/>
    </xf>
    <xf numFmtId="0" fontId="7" fillId="7" borderId="5" xfId="6" applyFont="1" applyBorder="1" applyAlignment="1">
      <alignment horizontal="center"/>
    </xf>
    <xf numFmtId="0" fontId="7" fillId="7" borderId="7" xfId="6" applyFont="1" applyBorder="1" applyAlignment="1">
      <alignment horizontal="center"/>
    </xf>
  </cellXfs>
  <cellStyles count="10">
    <cellStyle name="20% - Accent1" xfId="7" builtinId="30"/>
    <cellStyle name="Bad" xfId="2" builtinId="27"/>
    <cellStyle name="Calculation" xfId="5" builtinId="22"/>
    <cellStyle name="Explanatory Text" xfId="8" builtinId="53"/>
    <cellStyle name="Good" xfId="1" builtinId="26"/>
    <cellStyle name="Input" xfId="4" builtinId="20"/>
    <cellStyle name="Neutral" xfId="3" builtinId="28"/>
    <cellStyle name="Normal" xfId="0" builtinId="0"/>
    <cellStyle name="Note" xfId="6" builtinId="10"/>
    <cellStyle name="Output" xfId="9" builtinId="21"/>
  </cellStyles>
  <dxfs count="3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367863</xdr:colOff>
      <xdr:row>1</xdr:row>
      <xdr:rowOff>0</xdr:rowOff>
    </xdr:from>
    <xdr:to>
      <xdr:col>33</xdr:col>
      <xdr:colOff>394138</xdr:colOff>
      <xdr:row>58</xdr:row>
      <xdr:rowOff>131379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D18AE49-0D3A-42D2-975E-76B76026EE3E}"/>
            </a:ext>
          </a:extLst>
        </xdr:cNvPr>
        <xdr:cNvSpPr txBox="1"/>
      </xdr:nvSpPr>
      <xdr:spPr>
        <a:xfrm>
          <a:off x="16613703" y="182880"/>
          <a:ext cx="4400155" cy="105555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>
              <a:solidFill>
                <a:srgbClr val="FF0000"/>
              </a:solidFill>
            </a:rPr>
            <a:t>4719 done</a:t>
          </a:r>
        </a:p>
        <a:p>
          <a:endParaRPr lang="en-GB"/>
        </a:p>
        <a:p>
          <a:r>
            <a:rPr lang="en-GB"/>
            <a:t>V&amp;A</a:t>
          </a:r>
          <a:br>
            <a:rPr lang="en-GB"/>
          </a:br>
          <a:r>
            <a:rPr lang="en-GB"/>
            <a:t>2 bp Large warehouse  </a:t>
          </a:r>
          <a:r>
            <a:rPr lang="en-GB">
              <a:solidFill>
                <a:srgbClr val="FF0000"/>
              </a:solidFill>
            </a:rPr>
            <a:t>done</a:t>
          </a:r>
          <a:br>
            <a:rPr lang="en-GB"/>
          </a:br>
          <a:r>
            <a:rPr lang="en-GB"/>
            <a:t>4 bp Wherry </a:t>
          </a:r>
          <a:r>
            <a:rPr lang="en-GB">
              <a:solidFill>
                <a:srgbClr val="FF0000"/>
              </a:solidFill>
            </a:rPr>
            <a:t>done</a:t>
          </a:r>
          <a:br>
            <a:rPr lang="en-GB"/>
          </a:br>
          <a:r>
            <a:rPr lang="en-GB"/>
            <a:t>2 bp upgrade Luxury Store to Shopping Court </a:t>
          </a:r>
          <a:r>
            <a:rPr lang="en-GB">
              <a:solidFill>
                <a:srgbClr val="FF0000"/>
              </a:solidFill>
            </a:rPr>
            <a:t>done</a:t>
          </a:r>
          <a:br>
            <a:rPr lang="en-GB"/>
          </a:br>
          <a:r>
            <a:rPr lang="en-GB"/>
            <a:t>4 bp Trade Exchange 1E 3L 3S  </a:t>
          </a:r>
          <a:r>
            <a:rPr lang="en-GB">
              <a:solidFill>
                <a:srgbClr val="FF0000"/>
              </a:solidFill>
            </a:rPr>
            <a:t>Done</a:t>
          </a:r>
          <a:br>
            <a:rPr lang="en-GB"/>
          </a:br>
          <a:r>
            <a:rPr lang="en-GB"/>
            <a:t>6 bp 2× Armed Keelers. 4 spec +2 Def  </a:t>
          </a:r>
          <a:r>
            <a:rPr lang="en-GB">
              <a:solidFill>
                <a:srgbClr val="FF0000"/>
              </a:solidFill>
            </a:rPr>
            <a:t>Done</a:t>
          </a:r>
        </a:p>
        <a:p>
          <a:endParaRPr lang="en-GB" sz="1100">
            <a:solidFill>
              <a:srgbClr val="FF0000"/>
            </a:solidFill>
          </a:endParaRPr>
        </a:p>
        <a:p>
          <a:r>
            <a:rPr lang="en-GB" sz="1100">
              <a:solidFill>
                <a:sysClr val="windowText" lastClr="000000"/>
              </a:solidFill>
            </a:rPr>
            <a:t>Rana: Talda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 Bath &gt; Great  Taldan Bath  Done</a:t>
          </a:r>
          <a:endParaRPr lang="en-GB" sz="1100">
            <a:solidFill>
              <a:sysClr val="windowText" lastClr="000000"/>
            </a:solidFill>
          </a:endParaRPr>
        </a:p>
        <a:p>
          <a:endParaRPr lang="en-GB" sz="1100">
            <a:solidFill>
              <a:sysClr val="windowText" lastClr="000000"/>
            </a:solidFill>
          </a:endParaRPr>
        </a:p>
        <a:p>
          <a:r>
            <a:rPr lang="en-GB" u="sng"/>
            <a:t>District upgrades</a:t>
          </a:r>
          <a:br>
            <a:rPr lang="en-GB"/>
          </a:br>
          <a:r>
            <a:rPr lang="en-GB">
              <a:solidFill>
                <a:srgbClr val="FF0000"/>
              </a:solidFill>
            </a:rPr>
            <a:t>Add paved streets in the last 2 districts (Garrison and Mariner): </a:t>
          </a:r>
          <a:r>
            <a:rPr lang="en-GB" u="sng">
              <a:solidFill>
                <a:srgbClr val="FF0000"/>
              </a:solidFill>
            </a:rPr>
            <a:t>costs 4BP for +4 Loy / +4 Stab</a:t>
          </a:r>
          <a:br>
            <a:rPr lang="en-GB"/>
          </a:br>
          <a:r>
            <a:rPr lang="en-GB">
              <a:solidFill>
                <a:srgbClr val="FF0000"/>
              </a:solidFill>
            </a:rPr>
            <a:t>Add drains in 5 outer ring districts (Watergate, Stadium and Domos): </a:t>
          </a:r>
          <a:r>
            <a:rPr lang="en-GB" u="sng">
              <a:solidFill>
                <a:srgbClr val="FF0000"/>
              </a:solidFill>
            </a:rPr>
            <a:t>costs 6BP for +6 Loy / +6 Stab</a:t>
          </a:r>
          <a:br>
            <a:rPr lang="en-GB">
              <a:solidFill>
                <a:srgbClr val="FF0000"/>
              </a:solidFill>
            </a:rPr>
          </a:br>
          <a:br>
            <a:rPr lang="en-GB"/>
          </a:br>
          <a:r>
            <a:rPr lang="en-GB"/>
            <a:t>OK, that’s quite a lot of Loyalty and Stability (Great wall, paved streets and drains totals +11 Loy / +11 Stab) that needs to be balanced by more Econ. So how can we add that?</a:t>
          </a:r>
          <a:br>
            <a:rPr lang="en-GB"/>
          </a:br>
          <a:br>
            <a:rPr lang="en-GB"/>
          </a:br>
          <a:r>
            <a:rPr lang="en-GB" u="sng"/>
            <a:t>Hamlets</a:t>
          </a:r>
          <a:br>
            <a:rPr lang="en-GB"/>
          </a:br>
          <a:r>
            <a:rPr lang="en-GB"/>
            <a:t>The City can support a number of hamlets (within the same hex as the City) based on the Defence value of the City. (I am not sure what the rule is but I am sure we have enough Defence to support quite a few hamlets!) I like the idea of developing primary industries outside the City for food and textiles production to feed and clothe the population of the City.</a:t>
          </a:r>
          <a:br>
            <a:rPr lang="en-GB"/>
          </a:br>
          <a:br>
            <a:rPr lang="en-GB"/>
          </a:br>
          <a:br>
            <a:rPr lang="en-GB"/>
          </a:br>
          <a:r>
            <a:rPr lang="en-GB">
              <a:solidFill>
                <a:srgbClr val="FF0000"/>
              </a:solidFill>
            </a:rPr>
            <a:t>One option is a Great Farm (grain or sheep or hemp) or Ranch (cattle or horses) or Specialist Farm (vineyard, hopyard, orchard, vegetables) which costs 3BP for Econ 2 / Loy 1 / Stab 1. Then add a suitable ancillary building (mill, rope walk, weaving house, local brewer, tannery, etc.) costing 1BP for +1 Econ. The net cost for each of these farming hamlets is 4BP for Econ 3 / Loy 1 / Stab 1. Shall we say </a:t>
          </a:r>
          <a:r>
            <a:rPr lang="en-GB" u="sng">
              <a:solidFill>
                <a:srgbClr val="FF0000"/>
              </a:solidFill>
            </a:rPr>
            <a:t>5 farming hamlets at a cost of 20BP for Econ 15 / Loy 5 / Stab 5</a:t>
          </a:r>
          <a:r>
            <a:rPr lang="en-GB">
              <a:solidFill>
                <a:srgbClr val="FF0000"/>
              </a:solidFill>
            </a:rPr>
            <a:t>.</a:t>
          </a:r>
          <a:br>
            <a:rPr lang="en-GB"/>
          </a:br>
          <a:br>
            <a:rPr lang="en-GB"/>
          </a:br>
          <a:r>
            <a:rPr lang="en-GB"/>
            <a:t>That would just about balance out the great wall, paved streets and drains listed above with a combined cost of 7+4+6+20 = 37BP.</a:t>
          </a:r>
          <a:br>
            <a:rPr lang="en-GB"/>
          </a:br>
          <a:br>
            <a:rPr lang="en-GB"/>
          </a:br>
          <a:r>
            <a:rPr lang="en-GB" u="sng"/>
            <a:t>What else?</a:t>
          </a:r>
          <a:br>
            <a:rPr lang="en-GB"/>
          </a:br>
          <a:r>
            <a:rPr lang="en-GB"/>
            <a:t>More defence. Add another cavalry garrison in Garrison? (</a:t>
          </a:r>
          <a:r>
            <a:rPr lang="en-GB" u="sng"/>
            <a:t>Cost 4BP for </a:t>
          </a:r>
          <a:r>
            <a:rPr lang="en-GB" u="sng">
              <a:solidFill>
                <a:srgbClr val="FF0000"/>
              </a:solidFill>
            </a:rPr>
            <a:t>Stab 1 / Defence 3</a:t>
          </a:r>
          <a:r>
            <a:rPr lang="en-GB">
              <a:solidFill>
                <a:srgbClr val="FF0000"/>
              </a:solidFill>
            </a:rPr>
            <a:t>).</a:t>
          </a:r>
          <a:br>
            <a:rPr lang="en-GB">
              <a:solidFill>
                <a:srgbClr val="FF0000"/>
              </a:solidFill>
            </a:rPr>
          </a:br>
          <a:r>
            <a:rPr lang="en-GB">
              <a:solidFill>
                <a:srgbClr val="FF0000"/>
              </a:solidFill>
            </a:rPr>
            <a:t>Upgrade all 3 garrisons to medium cavalry / medium infantry for +1BP each? (i.e. </a:t>
          </a:r>
          <a:r>
            <a:rPr lang="en-GB" u="sng">
              <a:solidFill>
                <a:srgbClr val="FF0000"/>
              </a:solidFill>
            </a:rPr>
            <a:t>costs 3BP</a:t>
          </a:r>
          <a:r>
            <a:rPr lang="en-GB">
              <a:solidFill>
                <a:srgbClr val="FF0000"/>
              </a:solidFill>
            </a:rPr>
            <a:t>) (I am not clear on what the benefit of that is, but it sounds like we should progressively add some higher quality troops from now on.)</a:t>
          </a:r>
        </a:p>
        <a:p>
          <a:endParaRPr lang="en-GB" sz="1100">
            <a:solidFill>
              <a:srgbClr val="FF0000"/>
            </a:solidFill>
          </a:endParaRPr>
        </a:p>
        <a:p>
          <a:endParaRPr lang="en-GB" sz="1100">
            <a:solidFill>
              <a:srgbClr val="FF0000"/>
            </a:solidFill>
          </a:endParaRPr>
        </a:p>
        <a:p>
          <a:r>
            <a:rPr lang="en-GB" sz="1100">
              <a:solidFill>
                <a:sysClr val="windowText" lastClr="000000"/>
              </a:solidFill>
            </a:rPr>
            <a:t>Later upgrades</a:t>
          </a:r>
        </a:p>
        <a:p>
          <a:endParaRPr lang="en-GB" sz="1100">
            <a:solidFill>
              <a:srgbClr val="FF0000"/>
            </a:solidFill>
          </a:endParaRPr>
        </a:p>
        <a:p>
          <a:r>
            <a:rPr lang="en-GB" sz="1100">
              <a:solidFill>
                <a:schemeClr val="tx1"/>
              </a:solidFill>
            </a:rPr>
            <a:t>Labeda Serai &amp; Jetty)  watergate</a:t>
          </a:r>
        </a:p>
        <a:p>
          <a:r>
            <a:rPr lang="en-GB" sz="1100">
              <a:solidFill>
                <a:schemeClr val="tx1"/>
              </a:solidFill>
            </a:rPr>
            <a:t>Lebeda;:  Mansion &amp;  Magic Street Lights - Ivory</a:t>
          </a:r>
          <a:r>
            <a:rPr lang="en-GB" sz="1100" baseline="0">
              <a:solidFill>
                <a:schemeClr val="tx1"/>
              </a:solidFill>
            </a:rPr>
            <a:t> Hill</a:t>
          </a:r>
          <a:endParaRPr lang="en-GB" sz="1100">
            <a:solidFill>
              <a:schemeClr val="tx1"/>
            </a:solidFill>
          </a:endParaRPr>
        </a:p>
        <a:p>
          <a:endParaRPr lang="en-GB" sz="1100">
            <a:solidFill>
              <a:schemeClr val="tx1"/>
            </a:solidFill>
          </a:endParaRPr>
        </a:p>
        <a:p>
          <a:r>
            <a:rPr lang="en-GB" sz="1100">
              <a:solidFill>
                <a:schemeClr val="tx1"/>
              </a:solidFill>
            </a:rPr>
            <a:t>Marik, Jetty Watergate.</a:t>
          </a:r>
        </a:p>
        <a:p>
          <a:r>
            <a:rPr lang="en-GB" sz="1100">
              <a:solidFill>
                <a:schemeClr val="tx1"/>
              </a:solidFill>
            </a:rPr>
            <a:t>Marik:  Shop  (cjheapside)</a:t>
          </a:r>
          <a:r>
            <a:rPr lang="en-GB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167</a:t>
          </a:r>
          <a:r>
            <a:rPr lang="en-GB">
              <a:solidFill>
                <a:schemeClr val="tx1"/>
              </a:solidFill>
            </a:rPr>
            <a:t> </a:t>
          </a:r>
          <a:r>
            <a:rPr lang="en-GB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164</a:t>
          </a:r>
          <a:r>
            <a:rPr lang="en-GB">
              <a:solidFill>
                <a:schemeClr val="tx1"/>
              </a:solidFill>
            </a:rPr>
            <a:t> </a:t>
          </a:r>
          <a:r>
            <a:rPr lang="en-GB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162</a:t>
          </a:r>
          <a:r>
            <a:rPr lang="en-GB">
              <a:solidFill>
                <a:schemeClr val="tx1"/>
              </a:solidFill>
            </a:rPr>
            <a:t> </a:t>
          </a:r>
        </a:p>
        <a:p>
          <a:r>
            <a:rPr lang="en-GB" sz="1100">
              <a:solidFill>
                <a:schemeClr val="tx1"/>
              </a:solidFill>
            </a:rPr>
            <a:t>Delem - Caravanserai, Regional</a:t>
          </a:r>
          <a:r>
            <a:rPr lang="en-GB" sz="1100" baseline="0">
              <a:solidFill>
                <a:schemeClr val="tx1"/>
              </a:solidFill>
            </a:rPr>
            <a:t> Market, Lge Warehouse (upgrades)</a:t>
          </a:r>
        </a:p>
        <a:p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Roths</a:t>
          </a:r>
          <a:r>
            <a:rPr lang="en-GB"/>
            <a:t> 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Carriage Park</a:t>
          </a:r>
          <a:r>
            <a:rPr lang="en-GB"/>
            <a:t> 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</a:p>
        <a:p>
          <a:r>
            <a:rPr lang="en-GB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Abadar's Garden   </a:t>
          </a:r>
          <a:r>
            <a:rPr lang="en-GB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</a:p>
        <a:p>
          <a:endParaRPr lang="en-GB" sz="1100">
            <a:solidFill>
              <a:srgbClr val="FF0000"/>
            </a:solidFill>
          </a:endParaRPr>
        </a:p>
        <a:p>
          <a:r>
            <a:rPr lang="en-GB" sz="1100">
              <a:solidFill>
                <a:srgbClr val="FF0000"/>
              </a:solidFill>
            </a:rPr>
            <a:t>Bank = 1bp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4</xdr:row>
      <xdr:rowOff>168088</xdr:rowOff>
    </xdr:from>
    <xdr:to>
      <xdr:col>31</xdr:col>
      <xdr:colOff>358588</xdr:colOff>
      <xdr:row>26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36849B-59F9-C16C-86E4-EA52221F7C11}"/>
            </a:ext>
          </a:extLst>
        </xdr:cNvPr>
        <xdr:cNvSpPr txBox="1"/>
      </xdr:nvSpPr>
      <xdr:spPr>
        <a:xfrm>
          <a:off x="17088971" y="918882"/>
          <a:ext cx="2868705" cy="4011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u="sng"/>
            <a:t>Barleyboro - </a:t>
          </a:r>
          <a:r>
            <a:rPr lang="en-GB" u="sng">
              <a:solidFill>
                <a:srgbClr val="FF0000"/>
              </a:solidFill>
            </a:rPr>
            <a:t>done</a:t>
          </a:r>
          <a:br>
            <a:rPr lang="en-GB"/>
          </a:br>
          <a:r>
            <a:rPr lang="en-GB"/>
            <a:t>Then what can we do to help develop Barleyboro? They have 2.9BP of their own, too.</a:t>
          </a:r>
          <a:br>
            <a:rPr lang="en-GB"/>
          </a:br>
          <a:br>
            <a:rPr lang="en-GB"/>
          </a:br>
          <a:r>
            <a:rPr lang="en-GB">
              <a:solidFill>
                <a:srgbClr val="FF0000"/>
              </a:solidFill>
            </a:rPr>
            <a:t>Upgrade to a small town (one district, max size 20, cost 1BP).</a:t>
          </a:r>
          <a:br>
            <a:rPr lang="en-GB"/>
          </a:br>
          <a:r>
            <a:rPr lang="en-GB"/>
            <a:t>Build a palisade around the town (cost 1BP for +1 Defence)</a:t>
          </a:r>
          <a:br>
            <a:rPr lang="en-GB"/>
          </a:br>
          <a:r>
            <a:rPr lang="en-GB">
              <a:solidFill>
                <a:srgbClr val="FF0000"/>
              </a:solidFill>
            </a:rPr>
            <a:t>Establish a local market (cost 1.5BP for Econ1 / Stab 1)</a:t>
          </a:r>
        </a:p>
        <a:p>
          <a:endParaRPr lang="en-GB" sz="1100">
            <a:solidFill>
              <a:srgbClr val="FF0000"/>
            </a:solidFill>
          </a:endParaRPr>
        </a:p>
        <a:p>
          <a:r>
            <a:rPr lang="en-GB" sz="1100">
              <a:solidFill>
                <a:srgbClr val="FF0000"/>
              </a:solidFill>
            </a:rPr>
            <a:t>Henry &amp; Bai - Tavern</a:t>
          </a:r>
        </a:p>
        <a:p>
          <a:r>
            <a:rPr lang="en-GB" sz="1100">
              <a:solidFill>
                <a:srgbClr val="FF0000"/>
              </a:solidFill>
            </a:rPr>
            <a:t>Beatrix Upgrades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10701</xdr:colOff>
      <xdr:row>15</xdr:row>
      <xdr:rowOff>156307</xdr:rowOff>
    </xdr:from>
    <xdr:to>
      <xdr:col>33</xdr:col>
      <xdr:colOff>470898</xdr:colOff>
      <xdr:row>40</xdr:row>
      <xdr:rowOff>21404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59843F-53CB-406B-A7FF-836A5E3CAF7E}"/>
            </a:ext>
          </a:extLst>
        </xdr:cNvPr>
        <xdr:cNvSpPr txBox="1"/>
      </xdr:nvSpPr>
      <xdr:spPr>
        <a:xfrm>
          <a:off x="17106855" y="3057769"/>
          <a:ext cx="4543735" cy="46227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Build 4719 - </a:t>
          </a:r>
          <a:r>
            <a:rPr lang="en-GB" sz="1100">
              <a:solidFill>
                <a:srgbClr val="FF0000"/>
              </a:solidFill>
            </a:rPr>
            <a:t>ccomplete</a:t>
          </a:r>
        </a:p>
        <a:p>
          <a:endParaRPr lang="en-GB" sz="1100"/>
        </a:p>
        <a:p>
          <a:r>
            <a:rPr lang="en-GB"/>
            <a:t>Open up new district -Port Wine (1 BP)</a:t>
          </a:r>
          <a:br>
            <a:rPr lang="en-GB"/>
          </a:br>
          <a:r>
            <a:rPr lang="en-GB"/>
            <a:t>Name old district - Contingency</a:t>
          </a:r>
          <a:br>
            <a:rPr lang="en-GB"/>
          </a:br>
          <a:r>
            <a:rPr lang="en-GB"/>
            <a:t>Upgrade Fort to Garrison (2 BP) +1 stab, +1 def</a:t>
          </a:r>
          <a:br>
            <a:rPr lang="en-GB"/>
          </a:br>
          <a:br>
            <a:rPr lang="en-GB"/>
          </a:br>
          <a:br>
            <a:rPr lang="en-GB"/>
          </a:br>
          <a:r>
            <a:rPr lang="en-GB"/>
            <a:t>Quayside (5 BP) 4 1 1 - Port Wine</a:t>
          </a:r>
          <a:endParaRPr lang="en-GB" sz="1100"/>
        </a:p>
        <a:p>
          <a:endParaRPr lang="en-GB" sz="1100"/>
        </a:p>
        <a:p>
          <a:r>
            <a:rPr lang="en-GB"/>
            <a:t>Nigh Soil Collectors (1 BP) 0 2 0 - Contingency</a:t>
          </a:r>
          <a:br>
            <a:rPr lang="en-GB"/>
          </a:br>
          <a:r>
            <a:rPr lang="en-GB"/>
            <a:t>City Hall (3 BP)0 3 3 - Contingency</a:t>
          </a:r>
          <a:br>
            <a:rPr lang="en-GB"/>
          </a:br>
          <a:br>
            <a:rPr lang="en-GB"/>
          </a:br>
          <a:br>
            <a:rPr lang="en-GB"/>
          </a:br>
          <a:r>
            <a:rPr lang="en-GB"/>
            <a:t>New Metrics 15 15 15 (5)</a:t>
          </a:r>
          <a:br>
            <a:rPr lang="en-GB"/>
          </a:br>
          <a:br>
            <a:rPr lang="en-GB"/>
          </a:br>
          <a:r>
            <a:rPr lang="en-GB"/>
            <a:t>Upgrade The Bountiful Quiver to a roadhouse (1 BP)</a:t>
          </a:r>
          <a:endParaRPr lang="en-GB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Upgrade The Vine &amp; Orchard to a roadhouse (1 BP)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All Done</a:t>
          </a:r>
          <a:endParaRPr lang="en-GB">
            <a:solidFill>
              <a:srgbClr val="FF0000"/>
            </a:solidFill>
            <a:effectLst/>
          </a:endParaRPr>
        </a:p>
        <a:p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479460</xdr:colOff>
      <xdr:row>20</xdr:row>
      <xdr:rowOff>154112</xdr:rowOff>
    </xdr:from>
    <xdr:to>
      <xdr:col>17</xdr:col>
      <xdr:colOff>316786</xdr:colOff>
      <xdr:row>24</xdr:row>
      <xdr:rowOff>119864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AC231B3-94F3-4C1D-B13B-647BFD891325}"/>
            </a:ext>
          </a:extLst>
        </xdr:cNvPr>
        <xdr:cNvSpPr txBox="1"/>
      </xdr:nvSpPr>
      <xdr:spPr>
        <a:xfrm>
          <a:off x="6095999" y="3929865"/>
          <a:ext cx="4786045" cy="68494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>
              <a:solidFill>
                <a:srgbClr val="C00000"/>
              </a:solidFill>
            </a:rPr>
            <a:t>Village is now full and cannot be expanded without going to a town.</a:t>
          </a:r>
        </a:p>
        <a:p>
          <a:pPr algn="ctr"/>
          <a:r>
            <a:rPr lang="en-GB" sz="1100" b="1">
              <a:solidFill>
                <a:srgbClr val="C00000"/>
              </a:solidFill>
            </a:rPr>
            <a:t>No more Hamlets.</a:t>
          </a:r>
        </a:p>
      </xdr:txBody>
    </xdr:sp>
    <xdr:clientData/>
  </xdr:twoCellAnchor>
  <xdr:twoCellAnchor>
    <xdr:from>
      <xdr:col>26</xdr:col>
      <xdr:colOff>419528</xdr:colOff>
      <xdr:row>6</xdr:row>
      <xdr:rowOff>171236</xdr:rowOff>
    </xdr:from>
    <xdr:to>
      <xdr:col>28</xdr:col>
      <xdr:colOff>342471</xdr:colOff>
      <xdr:row>21</xdr:row>
      <xdr:rowOff>171236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8020B1-A118-73F8-7E0A-A14A071C0959}"/>
            </a:ext>
          </a:extLst>
        </xdr:cNvPr>
        <xdr:cNvSpPr txBox="1"/>
      </xdr:nvSpPr>
      <xdr:spPr>
        <a:xfrm>
          <a:off x="16755438" y="1301393"/>
          <a:ext cx="1172966" cy="28168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4719  </a:t>
          </a:r>
        </a:p>
        <a:p>
          <a:endParaRPr lang="en-GB" sz="1100"/>
        </a:p>
        <a:p>
          <a:r>
            <a:rPr lang="en-GB" sz="1100"/>
            <a:t>Vova</a:t>
          </a:r>
        </a:p>
        <a:p>
          <a:r>
            <a:rPr lang="en-GB" sz="1100"/>
            <a:t>Rainbow Hall - </a:t>
          </a:r>
          <a:r>
            <a:rPr lang="en-GB" sz="1100">
              <a:solidFill>
                <a:srgbClr val="FF0000"/>
              </a:solidFill>
            </a:rPr>
            <a:t>Done</a:t>
          </a:r>
        </a:p>
        <a:p>
          <a:endParaRPr lang="en-GB" sz="1100">
            <a:solidFill>
              <a:srgbClr val="FF0000"/>
            </a:solidFill>
          </a:endParaRPr>
        </a:p>
        <a:p>
          <a:r>
            <a:rPr lang="en-GB" sz="1100">
              <a:solidFill>
                <a:srgbClr val="FF0000"/>
              </a:solidFill>
            </a:rPr>
            <a:t>Pipre - 2x community boats</a:t>
          </a:r>
        </a:p>
      </xdr:txBody>
    </xdr:sp>
    <xdr:clientData/>
  </xdr:twoCellAnchor>
  <xdr:twoCellAnchor>
    <xdr:from>
      <xdr:col>8</xdr:col>
      <xdr:colOff>434938</xdr:colOff>
      <xdr:row>31</xdr:row>
      <xdr:rowOff>41096</xdr:rowOff>
    </xdr:from>
    <xdr:to>
      <xdr:col>17</xdr:col>
      <xdr:colOff>272264</xdr:colOff>
      <xdr:row>35</xdr:row>
      <xdr:rowOff>6848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917C6BB-56EF-4CE8-B21C-670814CFD804}"/>
            </a:ext>
          </a:extLst>
        </xdr:cNvPr>
        <xdr:cNvSpPr txBox="1"/>
      </xdr:nvSpPr>
      <xdr:spPr>
        <a:xfrm>
          <a:off x="6051477" y="5845995"/>
          <a:ext cx="4786045" cy="68494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>
              <a:solidFill>
                <a:srgbClr val="C00000"/>
              </a:solidFill>
            </a:rPr>
            <a:t>Village is now full and cannot be expanded without going to a town.</a:t>
          </a:r>
        </a:p>
        <a:p>
          <a:pPr algn="ctr"/>
          <a:r>
            <a:rPr lang="en-GB" sz="1100" b="1">
              <a:solidFill>
                <a:srgbClr val="C00000"/>
              </a:solidFill>
            </a:rPr>
            <a:t>No more Hamlets.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598211</xdr:colOff>
      <xdr:row>11</xdr:row>
      <xdr:rowOff>13276</xdr:rowOff>
    </xdr:from>
    <xdr:to>
      <xdr:col>32</xdr:col>
      <xdr:colOff>198783</xdr:colOff>
      <xdr:row>31</xdr:row>
      <xdr:rowOff>176695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DE89F1D-81B6-49DB-98E4-8125AD3DF01A}"/>
            </a:ext>
          </a:extLst>
        </xdr:cNvPr>
        <xdr:cNvSpPr txBox="1"/>
      </xdr:nvSpPr>
      <xdr:spPr>
        <a:xfrm>
          <a:off x="17185515" y="2100493"/>
          <a:ext cx="3244920" cy="394028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22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4719 - </a:t>
          </a:r>
          <a:r>
            <a:rPr lang="en-GB" sz="1100" b="1">
              <a:solidFill>
                <a:srgbClr val="FF0000"/>
              </a:solidFill>
            </a:rPr>
            <a:t>done</a:t>
          </a:r>
        </a:p>
        <a:p>
          <a:endParaRPr lang="en-GB" sz="1100" b="1"/>
        </a:p>
        <a:p>
          <a:r>
            <a:rPr lang="en-GB" sz="1100" b="0"/>
            <a:t>4.3 to spend.</a:t>
          </a:r>
        </a:p>
        <a:p>
          <a:endParaRPr lang="en-GB" sz="1100" b="0"/>
        </a:p>
        <a:p>
          <a:r>
            <a:rPr lang="en-GB" sz="1100" b="0"/>
            <a:t>District Wall +1 Loy, +1 Stab  (cost 1bp) </a:t>
          </a:r>
          <a:r>
            <a:rPr lang="en-GB" sz="1100" b="0">
              <a:solidFill>
                <a:srgbClr val="FF0000"/>
              </a:solidFill>
            </a:rPr>
            <a:t>(Done)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/>
            <a:t>Paved Strstreets +2 Loy, +2 Stab  (costs 2bp)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GB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GB">
            <a:effectLst/>
          </a:endParaRPr>
        </a:p>
        <a:p>
          <a:endParaRPr lang="en-GB" sz="1100" b="0"/>
        </a:p>
        <a:p>
          <a:r>
            <a:rPr lang="en-GB" sz="1100" b="0"/>
            <a:t>Done for year 1.3 to bank</a:t>
          </a:r>
        </a:p>
        <a:p>
          <a:endParaRPr lang="en-GB" sz="1100" b="0"/>
        </a:p>
        <a:p>
          <a:r>
            <a:rPr lang="en-GB" sz="1100" b="0">
              <a:solidFill>
                <a:schemeClr val="accent5">
                  <a:lumMod val="75000"/>
                </a:schemeClr>
              </a:solidFill>
            </a:rPr>
            <a:t>Expect a Jetty -  either from V&amp;A or Yitis.</a:t>
          </a:r>
        </a:p>
        <a:p>
          <a:r>
            <a:rPr lang="en-GB" sz="1100" b="1"/>
            <a:t>Local Base</a:t>
          </a:r>
          <a:r>
            <a:rPr lang="en-GB" sz="1100" b="1" baseline="0"/>
            <a:t> for House Yitis (</a:t>
          </a:r>
          <a:r>
            <a:rPr lang="en-GB" sz="1100" b="1" baseline="0">
              <a:solidFill>
                <a:srgbClr val="FF0000"/>
              </a:solidFill>
            </a:rPr>
            <a:t>Done</a:t>
          </a:r>
          <a:r>
            <a:rPr lang="en-GB" sz="1100" b="1" baseline="0"/>
            <a:t>)</a:t>
          </a:r>
          <a:endParaRPr lang="en-GB" sz="1100" b="1"/>
        </a:p>
        <a:p>
          <a:endParaRPr lang="en-GB" sz="1100" b="1"/>
        </a:p>
        <a:p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8.5 from WSM</a:t>
          </a:r>
          <a:endParaRPr lang="en-GB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Loan 3.5 to Dom Expect in paid back next </a:t>
          </a:r>
          <a:endParaRPr lang="en-GB">
            <a:solidFill>
              <a:srgbClr val="FF0000"/>
            </a:solidFill>
            <a:effectLst/>
          </a:endParaRPr>
        </a:p>
        <a:p>
          <a:endParaRPr lang="en-GB">
            <a:effectLst/>
          </a:endParaRPr>
        </a:p>
        <a:p>
          <a:r>
            <a:rPr lang="en-GB" sz="1100" b="1"/>
            <a:t>Plus - Build Village Core in</a:t>
          </a:r>
          <a:r>
            <a:rPr lang="en-GB" sz="1100" b="1" baseline="0"/>
            <a:t>  Varnhold (to support Dom) Funded by WSM Income.   4bp</a:t>
          </a:r>
        </a:p>
        <a:p>
          <a:r>
            <a:rPr lang="en-GB" sz="1100" b="1" baseline="0"/>
            <a:t>Expect in paid back next </a:t>
          </a:r>
        </a:p>
        <a:p>
          <a:endParaRPr lang="en-GB" sz="1100" b="1" baseline="0"/>
        </a:p>
        <a:p>
          <a:r>
            <a:rPr lang="en-GB" sz="1100" b="1" baseline="0"/>
            <a:t>1bp to WSM to buy a shop in varnhold.  </a:t>
          </a:r>
          <a:r>
            <a:rPr lang="en-GB" sz="1100" b="1" baseline="0">
              <a:solidFill>
                <a:srgbClr val="FF3300"/>
              </a:solidFill>
            </a:rPr>
            <a:t>Done</a:t>
          </a:r>
          <a:endParaRPr lang="en-GB" sz="1100" b="1">
            <a:solidFill>
              <a:srgbClr val="FF33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74E9B-65BB-4DD5-B9BF-AE47E37ADE71}">
  <sheetPr>
    <tabColor theme="9" tint="0.59999389629810485"/>
    <pageSetUpPr fitToPage="1"/>
  </sheetPr>
  <dimension ref="A1:AE283"/>
  <sheetViews>
    <sheetView tabSelected="1" topLeftCell="A51" zoomScale="58" zoomScaleNormal="58" workbookViewId="0">
      <selection activeCell="L96" sqref="L96"/>
    </sheetView>
  </sheetViews>
  <sheetFormatPr defaultColWidth="9.109375" defaultRowHeight="14.4" x14ac:dyDescent="0.3"/>
  <cols>
    <col min="2" max="2" width="10.6640625" customWidth="1"/>
    <col min="3" max="3" width="18.109375" customWidth="1"/>
    <col min="5" max="6" width="4.109375" customWidth="1"/>
    <col min="7" max="7" width="19" customWidth="1"/>
    <col min="8" max="8" width="8" style="55" customWidth="1"/>
    <col min="9" max="9" width="27.5546875" customWidth="1"/>
    <col min="10" max="16" width="10.44140625" customWidth="1"/>
    <col min="17" max="17" width="3.44140625" customWidth="1"/>
    <col min="18" max="18" width="22.5546875" customWidth="1"/>
    <col min="19" max="19" width="41.33203125" customWidth="1"/>
    <col min="20" max="26" width="10.5546875" customWidth="1"/>
  </cols>
  <sheetData>
    <row r="1" spans="1:26" ht="15" thickBot="1" x14ac:dyDescent="0.35"/>
    <row r="2" spans="1:26" x14ac:dyDescent="0.3">
      <c r="C2" s="1" t="s">
        <v>0</v>
      </c>
      <c r="D2" s="1">
        <f>D40+D3+D4</f>
        <v>70.2</v>
      </c>
      <c r="I2" s="2" t="s">
        <v>1</v>
      </c>
      <c r="J2" s="3">
        <f t="shared" ref="J2:P2" si="0">J6+T6</f>
        <v>91</v>
      </c>
      <c r="K2" s="3">
        <f t="shared" si="0"/>
        <v>170</v>
      </c>
      <c r="L2" s="3">
        <f t="shared" si="0"/>
        <v>169</v>
      </c>
      <c r="M2" s="3">
        <f t="shared" si="0"/>
        <v>168</v>
      </c>
      <c r="N2" s="3">
        <f t="shared" si="0"/>
        <v>80</v>
      </c>
      <c r="O2" s="3">
        <f t="shared" si="0"/>
        <v>127.5</v>
      </c>
      <c r="P2" s="3">
        <f t="shared" si="0"/>
        <v>9</v>
      </c>
      <c r="W2" s="99" t="s">
        <v>2</v>
      </c>
      <c r="X2" s="100"/>
      <c r="Y2" s="101">
        <v>0.2</v>
      </c>
      <c r="Z2" s="98"/>
    </row>
    <row r="3" spans="1:26" ht="15" thickBot="1" x14ac:dyDescent="0.35">
      <c r="A3" t="s">
        <v>249</v>
      </c>
      <c r="C3" s="4" t="s">
        <v>3</v>
      </c>
      <c r="D3" s="4"/>
      <c r="W3" s="102" t="s">
        <v>4</v>
      </c>
      <c r="X3" s="103"/>
      <c r="Y3" s="104">
        <v>0.5</v>
      </c>
    </row>
    <row r="4" spans="1:26" ht="15" thickBot="1" x14ac:dyDescent="0.35">
      <c r="C4" s="4" t="s">
        <v>5</v>
      </c>
      <c r="D4" s="4">
        <v>1</v>
      </c>
      <c r="I4" s="5" t="s">
        <v>6</v>
      </c>
      <c r="J4" s="5"/>
      <c r="K4" s="5"/>
      <c r="Q4" s="50"/>
      <c r="R4" s="6" t="s">
        <v>7</v>
      </c>
      <c r="S4" s="6"/>
      <c r="T4" s="385" t="s">
        <v>8</v>
      </c>
      <c r="U4" s="385"/>
    </row>
    <row r="5" spans="1:26" ht="15.6" thickTop="1" thickBot="1" x14ac:dyDescent="0.35">
      <c r="C5" t="s">
        <v>213</v>
      </c>
      <c r="G5" s="61" t="s">
        <v>57</v>
      </c>
      <c r="H5" s="62">
        <f>SUM(H8:H262)</f>
        <v>227</v>
      </c>
      <c r="I5" s="5" t="s">
        <v>12</v>
      </c>
      <c r="J5" s="232" t="s">
        <v>14</v>
      </c>
      <c r="K5" s="7" t="s">
        <v>15</v>
      </c>
      <c r="L5" s="7" t="s">
        <v>51</v>
      </c>
      <c r="M5" s="7" t="s">
        <v>52</v>
      </c>
      <c r="N5" s="7" t="s">
        <v>53</v>
      </c>
      <c r="O5" s="7" t="s">
        <v>38</v>
      </c>
      <c r="P5" s="7" t="s">
        <v>59</v>
      </c>
      <c r="Q5" s="50"/>
      <c r="R5" s="6" t="s">
        <v>12</v>
      </c>
      <c r="S5" s="6"/>
      <c r="T5" s="234" t="s">
        <v>14</v>
      </c>
      <c r="U5" s="8" t="s">
        <v>15</v>
      </c>
      <c r="V5" s="8" t="s">
        <v>51</v>
      </c>
      <c r="W5" s="8" t="s">
        <v>52</v>
      </c>
      <c r="X5" s="8" t="s">
        <v>53</v>
      </c>
      <c r="Y5" s="8" t="s">
        <v>38</v>
      </c>
      <c r="Z5" s="7" t="s">
        <v>59</v>
      </c>
    </row>
    <row r="6" spans="1:26" ht="15" thickBot="1" x14ac:dyDescent="0.35">
      <c r="A6" s="67"/>
      <c r="B6" s="169" t="s">
        <v>9</v>
      </c>
      <c r="C6" s="169" t="s">
        <v>10</v>
      </c>
      <c r="D6" s="170" t="s">
        <v>11</v>
      </c>
      <c r="G6" s="63" t="s">
        <v>16</v>
      </c>
      <c r="H6" s="64">
        <f>H5*50</f>
        <v>11350</v>
      </c>
      <c r="J6" s="233">
        <f t="shared" ref="J6:P6" si="1">SUM(J9:J341)</f>
        <v>0</v>
      </c>
      <c r="K6" s="233">
        <f t="shared" si="1"/>
        <v>34</v>
      </c>
      <c r="L6" s="233">
        <f t="shared" si="1"/>
        <v>73</v>
      </c>
      <c r="M6" s="233">
        <f t="shared" si="1"/>
        <v>80</v>
      </c>
      <c r="N6" s="233">
        <f t="shared" si="1"/>
        <v>62</v>
      </c>
      <c r="O6" s="233">
        <f t="shared" si="1"/>
        <v>17</v>
      </c>
      <c r="P6" s="233">
        <f t="shared" si="1"/>
        <v>0</v>
      </c>
      <c r="Q6" s="50"/>
      <c r="T6" s="233">
        <f t="shared" ref="T6:Z6" si="2">SUM(T9:T341)</f>
        <v>91</v>
      </c>
      <c r="U6" s="233">
        <f t="shared" si="2"/>
        <v>136</v>
      </c>
      <c r="V6" s="233">
        <f t="shared" si="2"/>
        <v>96</v>
      </c>
      <c r="W6" s="233">
        <f t="shared" si="2"/>
        <v>88</v>
      </c>
      <c r="X6" s="233">
        <f t="shared" si="2"/>
        <v>18</v>
      </c>
      <c r="Y6" s="233">
        <f t="shared" si="2"/>
        <v>110.5</v>
      </c>
      <c r="Z6" s="233">
        <f t="shared" si="2"/>
        <v>9</v>
      </c>
    </row>
    <row r="7" spans="1:26" ht="15.6" thickTop="1" thickBot="1" x14ac:dyDescent="0.35">
      <c r="A7" s="68">
        <f>$D$2*0.33</f>
        <v>23.166</v>
      </c>
      <c r="B7" t="s">
        <v>121</v>
      </c>
      <c r="C7" t="s">
        <v>122</v>
      </c>
      <c r="D7" s="12">
        <v>16</v>
      </c>
      <c r="Q7" s="50"/>
    </row>
    <row r="8" spans="1:26" ht="15" thickBot="1" x14ac:dyDescent="0.35">
      <c r="A8" s="68">
        <f>$D$2*0.66</f>
        <v>46.332000000000001</v>
      </c>
      <c r="B8" t="s">
        <v>66</v>
      </c>
      <c r="C8" t="s">
        <v>123</v>
      </c>
      <c r="D8" s="12">
        <v>14</v>
      </c>
      <c r="G8" s="48" t="s">
        <v>47</v>
      </c>
      <c r="H8" s="56" t="s">
        <v>13</v>
      </c>
      <c r="I8" s="42" t="s">
        <v>46</v>
      </c>
      <c r="J8" s="97" t="s">
        <v>14</v>
      </c>
      <c r="K8" s="44" t="s">
        <v>15</v>
      </c>
      <c r="L8" s="44" t="s">
        <v>51</v>
      </c>
      <c r="M8" s="44" t="s">
        <v>52</v>
      </c>
      <c r="N8" s="44" t="s">
        <v>53</v>
      </c>
      <c r="O8" s="71" t="s">
        <v>38</v>
      </c>
      <c r="P8" s="71" t="s">
        <v>59</v>
      </c>
      <c r="Q8" s="51"/>
      <c r="R8" s="42" t="s">
        <v>63</v>
      </c>
      <c r="S8" s="42" t="s">
        <v>46</v>
      </c>
      <c r="T8" s="97" t="s">
        <v>14</v>
      </c>
      <c r="U8" s="44" t="s">
        <v>15</v>
      </c>
      <c r="V8" s="44" t="s">
        <v>51</v>
      </c>
      <c r="W8" s="44" t="s">
        <v>52</v>
      </c>
      <c r="X8" s="44" t="s">
        <v>53</v>
      </c>
      <c r="Y8" s="71" t="s">
        <v>38</v>
      </c>
      <c r="Z8" s="71" t="s">
        <v>59</v>
      </c>
    </row>
    <row r="9" spans="1:26" ht="15" thickBot="1" x14ac:dyDescent="0.35">
      <c r="A9" s="68"/>
      <c r="B9" t="s">
        <v>220</v>
      </c>
      <c r="C9" t="s">
        <v>124</v>
      </c>
      <c r="D9" s="12">
        <v>13</v>
      </c>
      <c r="G9" s="22" t="s">
        <v>48</v>
      </c>
      <c r="H9" s="45" t="s">
        <v>50</v>
      </c>
      <c r="I9" s="46" t="s">
        <v>129</v>
      </c>
      <c r="J9" s="47"/>
      <c r="K9" s="47"/>
      <c r="L9" s="47">
        <v>3</v>
      </c>
      <c r="M9" s="47">
        <v>3</v>
      </c>
      <c r="N9" s="76">
        <v>6</v>
      </c>
      <c r="O9" s="77"/>
      <c r="P9" s="77"/>
      <c r="Q9" s="52"/>
      <c r="R9" s="46"/>
      <c r="S9" s="46"/>
      <c r="T9" s="47"/>
      <c r="U9" s="47"/>
      <c r="V9" s="47"/>
      <c r="W9" s="47"/>
      <c r="X9" s="76"/>
      <c r="Y9" s="77"/>
      <c r="Z9" s="77"/>
    </row>
    <row r="10" spans="1:26" x14ac:dyDescent="0.3">
      <c r="A10" s="68"/>
      <c r="B10" t="s">
        <v>21</v>
      </c>
      <c r="C10" t="s">
        <v>125</v>
      </c>
      <c r="D10" s="12" t="s">
        <v>126</v>
      </c>
      <c r="G10" s="13" t="s">
        <v>49</v>
      </c>
      <c r="H10" s="32" t="s">
        <v>50</v>
      </c>
      <c r="I10" s="33" t="s">
        <v>360</v>
      </c>
      <c r="J10" s="34"/>
      <c r="K10" s="34"/>
      <c r="L10" s="34">
        <v>2</v>
      </c>
      <c r="M10" s="34">
        <v>2</v>
      </c>
      <c r="N10" s="31">
        <v>4</v>
      </c>
      <c r="O10" s="78"/>
      <c r="P10" s="78"/>
      <c r="Q10" s="52"/>
      <c r="R10" s="33"/>
      <c r="S10" s="33"/>
      <c r="T10" s="34"/>
      <c r="U10" s="34"/>
      <c r="V10" s="34"/>
      <c r="W10" s="34"/>
      <c r="X10" s="31"/>
      <c r="Y10" s="78"/>
      <c r="Z10" s="78"/>
    </row>
    <row r="11" spans="1:26" x14ac:dyDescent="0.3">
      <c r="A11" s="68"/>
      <c r="B11" t="s">
        <v>22</v>
      </c>
      <c r="C11" t="s">
        <v>127</v>
      </c>
      <c r="D11" s="12" t="s">
        <v>126</v>
      </c>
      <c r="G11" s="13"/>
      <c r="H11" s="32" t="s">
        <v>50</v>
      </c>
      <c r="I11" s="33" t="s">
        <v>441</v>
      </c>
      <c r="J11" s="34"/>
      <c r="K11" s="34"/>
      <c r="L11" s="34">
        <v>3</v>
      </c>
      <c r="M11" s="34">
        <v>3</v>
      </c>
      <c r="N11" s="31">
        <v>12</v>
      </c>
      <c r="O11" s="78"/>
      <c r="P11" s="78"/>
      <c r="Q11" s="52"/>
      <c r="R11" s="33"/>
      <c r="S11" s="33"/>
      <c r="T11" s="34"/>
      <c r="U11" s="34"/>
      <c r="V11" s="34"/>
      <c r="W11" s="34"/>
      <c r="X11" s="31"/>
      <c r="Y11" s="78"/>
      <c r="Z11" s="78"/>
    </row>
    <row r="12" spans="1:26" ht="15" thickBot="1" x14ac:dyDescent="0.35">
      <c r="A12" s="11"/>
      <c r="B12" t="s">
        <v>247</v>
      </c>
      <c r="C12" t="s">
        <v>163</v>
      </c>
      <c r="D12" s="12"/>
      <c r="G12" s="13"/>
      <c r="H12" s="32" t="s">
        <v>50</v>
      </c>
      <c r="I12" s="199" t="s">
        <v>242</v>
      </c>
      <c r="J12" s="200"/>
      <c r="K12" s="200"/>
      <c r="L12" s="200"/>
      <c r="M12" s="200"/>
      <c r="N12" s="200">
        <f>Barleyboro!N6</f>
        <v>3</v>
      </c>
      <c r="O12" s="200"/>
      <c r="P12" s="200"/>
      <c r="Q12" s="200"/>
      <c r="R12" s="200"/>
      <c r="S12" s="199" t="s">
        <v>242</v>
      </c>
      <c r="T12" s="200">
        <f>Barleyboro!T6</f>
        <v>1</v>
      </c>
      <c r="U12" s="200">
        <f>Barleyboro!U6</f>
        <v>1</v>
      </c>
      <c r="V12" s="200">
        <f>Barleyboro!V6</f>
        <v>2</v>
      </c>
      <c r="W12" s="200">
        <f>Barleyboro!W6</f>
        <v>2</v>
      </c>
      <c r="X12" s="200">
        <f>Barleyboro!X6</f>
        <v>0</v>
      </c>
      <c r="Y12" s="78"/>
      <c r="Z12" s="78"/>
    </row>
    <row r="13" spans="1:26" ht="15" thickBot="1" x14ac:dyDescent="0.35">
      <c r="A13" s="11"/>
      <c r="B13" t="s">
        <v>128</v>
      </c>
      <c r="D13" s="12"/>
      <c r="G13" s="9" t="s">
        <v>100</v>
      </c>
      <c r="H13" s="56" t="s">
        <v>13</v>
      </c>
      <c r="I13" s="42" t="s">
        <v>46</v>
      </c>
      <c r="J13" s="97" t="s">
        <v>14</v>
      </c>
      <c r="K13" s="44" t="s">
        <v>15</v>
      </c>
      <c r="L13" s="44" t="s">
        <v>51</v>
      </c>
      <c r="M13" s="44" t="s">
        <v>52</v>
      </c>
      <c r="N13" s="44" t="s">
        <v>53</v>
      </c>
      <c r="O13" s="71" t="s">
        <v>38</v>
      </c>
      <c r="P13" s="71" t="s">
        <v>59</v>
      </c>
      <c r="Q13" s="51"/>
      <c r="R13" s="42" t="s">
        <v>63</v>
      </c>
      <c r="S13" s="42" t="s">
        <v>46</v>
      </c>
      <c r="T13" s="97" t="s">
        <v>14</v>
      </c>
      <c r="U13" s="44" t="s">
        <v>15</v>
      </c>
      <c r="V13" s="44" t="s">
        <v>51</v>
      </c>
      <c r="W13" s="44" t="s">
        <v>52</v>
      </c>
      <c r="X13" s="44" t="s">
        <v>53</v>
      </c>
      <c r="Y13" s="71" t="s">
        <v>38</v>
      </c>
      <c r="Z13" s="71" t="s">
        <v>59</v>
      </c>
    </row>
    <row r="14" spans="1:26" ht="15" thickBot="1" x14ac:dyDescent="0.35">
      <c r="A14" s="68">
        <f>SUM(A7:A13)</f>
        <v>69.498000000000005</v>
      </c>
      <c r="C14" s="16" t="s">
        <v>23</v>
      </c>
      <c r="D14" s="65">
        <f>SUM(D7:D13)</f>
        <v>43</v>
      </c>
      <c r="G14" s="10" t="s">
        <v>20</v>
      </c>
      <c r="H14" s="84" t="s">
        <v>50</v>
      </c>
      <c r="I14" s="85" t="s">
        <v>130</v>
      </c>
      <c r="J14" s="86"/>
      <c r="K14" s="86"/>
      <c r="L14" s="86">
        <v>1</v>
      </c>
      <c r="M14" s="86">
        <v>1</v>
      </c>
      <c r="N14" s="87"/>
      <c r="O14" s="88"/>
      <c r="P14" s="88"/>
      <c r="Q14" s="54"/>
      <c r="R14" s="85"/>
      <c r="S14" s="85" t="s">
        <v>272</v>
      </c>
      <c r="T14" s="86"/>
      <c r="U14" s="86"/>
      <c r="V14" s="86">
        <v>2</v>
      </c>
      <c r="W14" s="86">
        <v>2</v>
      </c>
      <c r="X14" s="87"/>
      <c r="Y14" s="88"/>
      <c r="Z14" s="88"/>
    </row>
    <row r="15" spans="1:26" ht="15.6" thickTop="1" thickBot="1" x14ac:dyDescent="0.35">
      <c r="A15" s="38"/>
      <c r="B15" s="19"/>
      <c r="C15" s="19"/>
      <c r="D15" s="20"/>
      <c r="G15" s="362" t="s">
        <v>55</v>
      </c>
      <c r="H15" s="89" t="s">
        <v>50</v>
      </c>
      <c r="I15" s="90" t="s">
        <v>131</v>
      </c>
      <c r="J15" s="91"/>
      <c r="K15" s="91"/>
      <c r="L15" s="91">
        <v>2</v>
      </c>
      <c r="M15" s="91">
        <v>2</v>
      </c>
      <c r="N15" s="92"/>
      <c r="O15" s="93"/>
      <c r="P15" s="93"/>
      <c r="Q15" s="94"/>
      <c r="R15" s="90"/>
      <c r="S15" s="90" t="s">
        <v>361</v>
      </c>
      <c r="T15" s="91"/>
      <c r="U15" s="91"/>
      <c r="V15" s="91">
        <v>2</v>
      </c>
      <c r="W15" s="91">
        <v>2</v>
      </c>
      <c r="X15" s="92"/>
      <c r="Y15" s="93"/>
      <c r="Z15" s="93"/>
    </row>
    <row r="16" spans="1:26" ht="15" thickBot="1" x14ac:dyDescent="0.35">
      <c r="G16" s="362">
        <f>SUM(H16:H20)</f>
        <v>20</v>
      </c>
      <c r="H16" s="57">
        <f>MAX(K16:N16)+MAX(U16:X16)</f>
        <v>10</v>
      </c>
      <c r="I16" s="11" t="s">
        <v>132</v>
      </c>
      <c r="K16">
        <v>1</v>
      </c>
      <c r="L16">
        <v>1</v>
      </c>
      <c r="M16">
        <v>3</v>
      </c>
      <c r="N16">
        <v>6</v>
      </c>
      <c r="O16" s="79">
        <f>(J16+K16)*$Y$3</f>
        <v>0.5</v>
      </c>
      <c r="P16" s="79"/>
      <c r="Q16" s="52"/>
      <c r="R16" s="81" t="s">
        <v>136</v>
      </c>
      <c r="S16" s="81" t="s">
        <v>140</v>
      </c>
      <c r="T16" s="82">
        <v>5</v>
      </c>
      <c r="U16" s="82"/>
      <c r="V16" s="82">
        <v>4</v>
      </c>
      <c r="W16" s="82">
        <v>4</v>
      </c>
      <c r="X16" s="83"/>
      <c r="Y16" s="79">
        <f>(T16+U16)*$Y$3</f>
        <v>2.5</v>
      </c>
      <c r="Z16" s="79"/>
    </row>
    <row r="17" spans="1:26" x14ac:dyDescent="0.3">
      <c r="A17" s="41" t="s">
        <v>24</v>
      </c>
      <c r="B17" s="28"/>
      <c r="C17" s="28" t="s">
        <v>25</v>
      </c>
      <c r="D17" s="114">
        <f>(J6+K6)*$Y$3</f>
        <v>17</v>
      </c>
      <c r="G17" s="363"/>
      <c r="H17" s="57">
        <f>MAX(K17:N17)+MAX(U17:X17)</f>
        <v>3</v>
      </c>
      <c r="I17" s="35" t="s">
        <v>133</v>
      </c>
      <c r="J17" s="15"/>
      <c r="K17" s="15">
        <v>1</v>
      </c>
      <c r="L17" s="15">
        <v>3</v>
      </c>
      <c r="M17" s="15">
        <v>3</v>
      </c>
      <c r="N17" s="15"/>
      <c r="O17" s="72">
        <f>(J17+K17)*$Y$3</f>
        <v>0.5</v>
      </c>
      <c r="P17" s="72"/>
      <c r="Q17" s="52"/>
      <c r="R17" s="35"/>
      <c r="S17" s="35"/>
      <c r="T17" s="15"/>
      <c r="U17" s="15"/>
      <c r="V17" s="15"/>
      <c r="W17" s="15"/>
      <c r="Y17" s="72">
        <f>(T17+U17)*$Y$3</f>
        <v>0</v>
      </c>
      <c r="Z17" s="72"/>
    </row>
    <row r="18" spans="1:26" ht="15" thickBot="1" x14ac:dyDescent="0.35">
      <c r="A18" s="11"/>
      <c r="C18" s="16" t="s">
        <v>26</v>
      </c>
      <c r="D18" s="115">
        <f>(J2+K2)*$Y$2</f>
        <v>52.2</v>
      </c>
      <c r="G18" s="363"/>
      <c r="H18" s="57">
        <f>MAX(K18:N18)+MAX(U18:X18)</f>
        <v>4</v>
      </c>
      <c r="I18" s="35" t="s">
        <v>134</v>
      </c>
      <c r="J18" s="15"/>
      <c r="K18" s="15"/>
      <c r="L18" s="15">
        <v>1</v>
      </c>
      <c r="M18" s="15">
        <v>1</v>
      </c>
      <c r="N18" s="15"/>
      <c r="O18" s="72">
        <f>(J18+K18)*$Y$3</f>
        <v>0</v>
      </c>
      <c r="P18" s="72"/>
      <c r="Q18" s="52"/>
      <c r="R18" s="35" t="s">
        <v>137</v>
      </c>
      <c r="S18" s="35" t="s">
        <v>138</v>
      </c>
      <c r="T18" s="15">
        <v>4</v>
      </c>
      <c r="U18" s="15"/>
      <c r="V18" s="15">
        <v>3</v>
      </c>
      <c r="W18" s="15">
        <v>3</v>
      </c>
      <c r="Y18" s="72">
        <f>(T18+U18)*$Y$3</f>
        <v>2</v>
      </c>
      <c r="Z18" s="72"/>
    </row>
    <row r="19" spans="1:26" ht="15.6" thickTop="1" thickBot="1" x14ac:dyDescent="0.35">
      <c r="A19" s="38"/>
      <c r="B19" s="19"/>
      <c r="C19" s="107" t="s">
        <v>23</v>
      </c>
      <c r="D19" s="108">
        <f>SUM(D17:D18)</f>
        <v>69.2</v>
      </c>
      <c r="G19" s="363"/>
      <c r="H19" s="57">
        <f>MAX(K19:N19)+MAX(U19:X19)</f>
        <v>3</v>
      </c>
      <c r="I19" s="35" t="s">
        <v>135</v>
      </c>
      <c r="J19" s="15"/>
      <c r="K19" s="15"/>
      <c r="L19" s="15">
        <v>1</v>
      </c>
      <c r="M19" s="15">
        <v>2</v>
      </c>
      <c r="N19" s="15"/>
      <c r="O19" s="72">
        <f>(J19+K19)*$Y$3</f>
        <v>0</v>
      </c>
      <c r="P19" s="72"/>
      <c r="Q19" s="52"/>
      <c r="R19" s="35"/>
      <c r="S19" s="35" t="s">
        <v>139</v>
      </c>
      <c r="T19" s="15"/>
      <c r="U19" s="15"/>
      <c r="V19" s="15">
        <v>1</v>
      </c>
      <c r="W19" s="15">
        <v>1</v>
      </c>
      <c r="Y19" s="72">
        <f>(T19+U19)*$Y$3</f>
        <v>0</v>
      </c>
      <c r="Z19" s="72"/>
    </row>
    <row r="20" spans="1:26" ht="15" thickBot="1" x14ac:dyDescent="0.35">
      <c r="G20" s="363"/>
      <c r="H20" s="57">
        <f>MAX(K20:N20)+MAX(U20:X20)</f>
        <v>0</v>
      </c>
      <c r="I20" s="171" t="s">
        <v>141</v>
      </c>
      <c r="J20" s="15"/>
      <c r="K20" s="15"/>
      <c r="L20" s="15"/>
      <c r="M20" s="15"/>
      <c r="N20" s="15"/>
      <c r="O20" s="72">
        <f>(J20+K20)*$Y$3</f>
        <v>0</v>
      </c>
      <c r="P20" s="72"/>
      <c r="Q20" s="52"/>
      <c r="S20" s="171" t="s">
        <v>141</v>
      </c>
      <c r="T20" s="15"/>
      <c r="U20" s="15"/>
      <c r="V20" s="15"/>
      <c r="W20" s="15"/>
      <c r="Y20" s="72">
        <f>(T20+U20)*$Y$3</f>
        <v>0</v>
      </c>
      <c r="Z20" s="72"/>
    </row>
    <row r="21" spans="1:26" ht="15" thickBot="1" x14ac:dyDescent="0.35">
      <c r="A21" s="105" t="s">
        <v>61</v>
      </c>
      <c r="B21" s="28"/>
      <c r="C21" s="28"/>
      <c r="D21" s="29"/>
      <c r="G21" s="48" t="s">
        <v>101</v>
      </c>
      <c r="H21" s="56" t="s">
        <v>13</v>
      </c>
      <c r="I21" s="42" t="s">
        <v>46</v>
      </c>
      <c r="J21" s="97" t="s">
        <v>14</v>
      </c>
      <c r="K21" s="44" t="s">
        <v>15</v>
      </c>
      <c r="L21" s="44" t="s">
        <v>51</v>
      </c>
      <c r="M21" s="44" t="s">
        <v>52</v>
      </c>
      <c r="N21" s="44" t="s">
        <v>53</v>
      </c>
      <c r="O21" s="71" t="s">
        <v>38</v>
      </c>
      <c r="P21" s="71" t="s">
        <v>59</v>
      </c>
      <c r="Q21" s="51"/>
      <c r="R21" s="42" t="s">
        <v>63</v>
      </c>
      <c r="S21" s="42" t="s">
        <v>46</v>
      </c>
      <c r="T21" s="97" t="s">
        <v>14</v>
      </c>
      <c r="U21" s="44" t="s">
        <v>15</v>
      </c>
      <c r="V21" s="44" t="s">
        <v>51</v>
      </c>
      <c r="W21" s="44" t="s">
        <v>52</v>
      </c>
      <c r="X21" s="44" t="s">
        <v>53</v>
      </c>
      <c r="Y21" s="71" t="s">
        <v>38</v>
      </c>
      <c r="Z21" s="71" t="s">
        <v>59</v>
      </c>
    </row>
    <row r="22" spans="1:26" ht="15" thickBot="1" x14ac:dyDescent="0.35">
      <c r="A22" s="106"/>
      <c r="B22" s="111" t="s">
        <v>58</v>
      </c>
      <c r="C22" s="111"/>
      <c r="D22" s="112"/>
      <c r="G22" s="22" t="s">
        <v>20</v>
      </c>
      <c r="H22" s="84" t="s">
        <v>50</v>
      </c>
      <c r="I22" s="85" t="s">
        <v>130</v>
      </c>
      <c r="J22" s="86"/>
      <c r="K22" s="86"/>
      <c r="L22" s="86">
        <v>1</v>
      </c>
      <c r="M22" s="86">
        <v>1</v>
      </c>
      <c r="N22" s="87"/>
      <c r="O22" s="88"/>
      <c r="P22" s="88"/>
      <c r="Q22" s="54"/>
      <c r="R22" s="85"/>
      <c r="S22" s="85" t="s">
        <v>272</v>
      </c>
      <c r="T22" s="86"/>
      <c r="U22" s="86"/>
      <c r="V22" s="86">
        <v>2</v>
      </c>
      <c r="W22" s="86">
        <v>2</v>
      </c>
      <c r="X22" s="87"/>
      <c r="Y22" s="88"/>
      <c r="Z22" s="88"/>
    </row>
    <row r="23" spans="1:26" ht="15" thickBot="1" x14ac:dyDescent="0.35">
      <c r="A23" s="11"/>
      <c r="B23" s="118"/>
      <c r="C23" s="109" t="s">
        <v>30</v>
      </c>
      <c r="D23" s="110">
        <f>B23*0.5</f>
        <v>0</v>
      </c>
      <c r="G23" s="360" t="s">
        <v>55</v>
      </c>
      <c r="H23" s="89" t="s">
        <v>50</v>
      </c>
      <c r="I23" s="90" t="s">
        <v>131</v>
      </c>
      <c r="J23" s="91"/>
      <c r="K23" s="91"/>
      <c r="L23" s="91">
        <v>2</v>
      </c>
      <c r="M23" s="91">
        <v>2</v>
      </c>
      <c r="N23" s="92"/>
      <c r="O23" s="93"/>
      <c r="P23" s="93"/>
      <c r="Q23" s="94"/>
      <c r="R23" s="173"/>
      <c r="S23" s="173"/>
      <c r="T23" s="174"/>
      <c r="U23" s="174"/>
      <c r="V23" s="174"/>
      <c r="W23" s="174"/>
      <c r="X23" s="175"/>
      <c r="Y23" s="93"/>
      <c r="Z23" s="93"/>
    </row>
    <row r="24" spans="1:26" x14ac:dyDescent="0.3">
      <c r="A24" s="11"/>
      <c r="B24" s="118"/>
      <c r="C24" s="109" t="s">
        <v>31</v>
      </c>
      <c r="D24" s="110">
        <f>B24</f>
        <v>0</v>
      </c>
      <c r="G24" s="360">
        <f>SUM(H24:H39)</f>
        <v>20</v>
      </c>
      <c r="H24" s="57">
        <f t="shared" ref="H24:H31" si="3">MAX(K24:N24)+MAX(U24:X24)</f>
        <v>0</v>
      </c>
      <c r="I24" s="11"/>
      <c r="O24" s="79">
        <f t="shared" ref="O24:O39" si="4">(J24+K24)*$Y$3</f>
        <v>0</v>
      </c>
      <c r="P24" s="79"/>
      <c r="Q24" s="152"/>
      <c r="R24" s="249" t="s">
        <v>144</v>
      </c>
      <c r="S24" s="186" t="s">
        <v>145</v>
      </c>
      <c r="T24" s="235">
        <v>3</v>
      </c>
      <c r="U24" s="235"/>
      <c r="V24" s="235"/>
      <c r="W24" s="235"/>
      <c r="X24" s="131"/>
      <c r="Y24" s="172">
        <f t="shared" ref="Y24:Y39" si="5">(T24+U24)*$Y$3</f>
        <v>1.5</v>
      </c>
      <c r="Z24" s="79"/>
    </row>
    <row r="25" spans="1:26" x14ac:dyDescent="0.3">
      <c r="A25" s="11"/>
      <c r="B25" s="118">
        <v>1</v>
      </c>
      <c r="C25" s="109" t="s">
        <v>32</v>
      </c>
      <c r="D25" s="110">
        <f>B25</f>
        <v>1</v>
      </c>
      <c r="G25" s="361"/>
      <c r="H25" s="57">
        <f t="shared" si="3"/>
        <v>2</v>
      </c>
      <c r="I25" s="35" t="s">
        <v>142</v>
      </c>
      <c r="J25" s="15"/>
      <c r="K25" s="15"/>
      <c r="L25" s="15">
        <v>1</v>
      </c>
      <c r="M25" s="15">
        <v>2</v>
      </c>
      <c r="N25" s="15"/>
      <c r="O25" s="79">
        <f t="shared" si="4"/>
        <v>0</v>
      </c>
      <c r="P25" s="72"/>
      <c r="Q25" s="152"/>
      <c r="R25" s="250"/>
      <c r="S25" s="179" t="s">
        <v>345</v>
      </c>
      <c r="T25" s="132">
        <v>3</v>
      </c>
      <c r="U25" s="132"/>
      <c r="V25" s="132"/>
      <c r="W25" s="132"/>
      <c r="X25" s="133"/>
      <c r="Y25" s="151">
        <f t="shared" si="5"/>
        <v>1.5</v>
      </c>
      <c r="Z25" s="72">
        <v>3</v>
      </c>
    </row>
    <row r="26" spans="1:26" x14ac:dyDescent="0.3">
      <c r="A26" s="11"/>
      <c r="B26" s="118">
        <v>13</v>
      </c>
      <c r="C26" s="109" t="s">
        <v>33</v>
      </c>
      <c r="D26" s="110">
        <f>B26</f>
        <v>13</v>
      </c>
      <c r="G26" s="361"/>
      <c r="H26" s="57">
        <f t="shared" si="3"/>
        <v>0</v>
      </c>
      <c r="I26" s="35"/>
      <c r="J26" s="15"/>
      <c r="K26" s="15"/>
      <c r="L26" s="15"/>
      <c r="M26" s="15"/>
      <c r="N26" s="15"/>
      <c r="O26" s="79">
        <f t="shared" si="4"/>
        <v>0</v>
      </c>
      <c r="P26" s="72"/>
      <c r="Q26" s="152"/>
      <c r="R26" s="250"/>
      <c r="S26" s="179" t="s">
        <v>378</v>
      </c>
      <c r="T26" s="132">
        <v>1</v>
      </c>
      <c r="U26" s="132"/>
      <c r="V26" s="132"/>
      <c r="W26" s="132"/>
      <c r="X26" s="133"/>
      <c r="Y26" s="151">
        <f t="shared" si="5"/>
        <v>0.5</v>
      </c>
      <c r="Z26" s="72">
        <v>2</v>
      </c>
    </row>
    <row r="27" spans="1:26" ht="15" thickBot="1" x14ac:dyDescent="0.35">
      <c r="A27" s="38"/>
      <c r="B27" s="116"/>
      <c r="C27" s="117" t="s">
        <v>34</v>
      </c>
      <c r="D27" s="113">
        <f>SUM(D23:D26)</f>
        <v>14</v>
      </c>
      <c r="G27" s="361"/>
      <c r="H27" s="57">
        <f t="shared" si="3"/>
        <v>6</v>
      </c>
      <c r="I27" s="35" t="s">
        <v>143</v>
      </c>
      <c r="J27" s="15"/>
      <c r="K27" s="15"/>
      <c r="L27" s="15">
        <v>2</v>
      </c>
      <c r="M27" s="15">
        <v>1</v>
      </c>
      <c r="N27" s="15"/>
      <c r="O27" s="79">
        <f t="shared" si="4"/>
        <v>0</v>
      </c>
      <c r="P27" s="72"/>
      <c r="Q27" s="152"/>
      <c r="R27" s="251"/>
      <c r="S27" s="15" t="s">
        <v>287</v>
      </c>
      <c r="T27" s="15"/>
      <c r="U27" s="15">
        <v>4</v>
      </c>
      <c r="V27" s="15">
        <v>1</v>
      </c>
      <c r="W27" s="15">
        <v>1</v>
      </c>
      <c r="X27" s="12"/>
      <c r="Y27" s="151">
        <f t="shared" si="5"/>
        <v>2</v>
      </c>
      <c r="Z27" s="72"/>
    </row>
    <row r="28" spans="1:26" ht="15" thickBot="1" x14ac:dyDescent="0.35">
      <c r="G28" s="361"/>
      <c r="H28" s="57">
        <f t="shared" si="3"/>
        <v>0</v>
      </c>
      <c r="I28" s="35"/>
      <c r="J28" s="15"/>
      <c r="K28" s="15"/>
      <c r="L28" s="15"/>
      <c r="M28" s="15"/>
      <c r="N28" s="15"/>
      <c r="O28" s="79">
        <f t="shared" si="4"/>
        <v>0</v>
      </c>
      <c r="P28" s="72"/>
      <c r="Q28" s="152"/>
      <c r="R28" s="251"/>
      <c r="S28" s="15" t="s">
        <v>146</v>
      </c>
      <c r="T28" s="15">
        <v>1</v>
      </c>
      <c r="U28" s="15"/>
      <c r="V28" s="15"/>
      <c r="W28" s="15"/>
      <c r="X28" s="12"/>
      <c r="Y28" s="151">
        <f t="shared" si="5"/>
        <v>0.5</v>
      </c>
      <c r="Z28" s="72"/>
    </row>
    <row r="29" spans="1:26" x14ac:dyDescent="0.3">
      <c r="A29" s="105" t="s">
        <v>62</v>
      </c>
      <c r="B29" s="28"/>
      <c r="C29" s="28"/>
      <c r="D29" s="29"/>
      <c r="G29" s="361"/>
      <c r="H29" s="57">
        <f t="shared" si="3"/>
        <v>0</v>
      </c>
      <c r="I29" s="171" t="s">
        <v>141</v>
      </c>
      <c r="J29" s="15"/>
      <c r="K29" s="15"/>
      <c r="L29" s="15"/>
      <c r="M29" s="15"/>
      <c r="N29" s="15"/>
      <c r="O29" s="79">
        <f t="shared" si="4"/>
        <v>0</v>
      </c>
      <c r="P29" s="72"/>
      <c r="Q29" s="152"/>
      <c r="R29" s="251"/>
      <c r="S29" s="15" t="s">
        <v>147</v>
      </c>
      <c r="T29" s="15">
        <v>2</v>
      </c>
      <c r="U29" s="15"/>
      <c r="V29" s="15"/>
      <c r="W29" s="15"/>
      <c r="X29" s="12"/>
      <c r="Y29" s="151">
        <f t="shared" si="5"/>
        <v>1</v>
      </c>
      <c r="Z29" s="72"/>
    </row>
    <row r="30" spans="1:26" x14ac:dyDescent="0.3">
      <c r="A30" s="106"/>
      <c r="C30" t="s">
        <v>35</v>
      </c>
      <c r="D30" s="12">
        <f>P2</f>
        <v>9</v>
      </c>
      <c r="G30" s="361"/>
      <c r="H30" s="57">
        <f t="shared" si="3"/>
        <v>0</v>
      </c>
      <c r="I30" s="35"/>
      <c r="J30" s="15"/>
      <c r="K30" s="15"/>
      <c r="L30" s="15"/>
      <c r="M30" s="15"/>
      <c r="N30" s="15"/>
      <c r="O30" s="79">
        <f t="shared" si="4"/>
        <v>0</v>
      </c>
      <c r="P30" s="72"/>
      <c r="Q30" s="152"/>
      <c r="R30" s="251"/>
      <c r="S30" s="15" t="s">
        <v>148</v>
      </c>
      <c r="T30" s="15">
        <v>3</v>
      </c>
      <c r="U30" s="15"/>
      <c r="V30" s="15"/>
      <c r="W30" s="15"/>
      <c r="X30" s="12"/>
      <c r="Y30" s="151">
        <f t="shared" si="5"/>
        <v>1.5</v>
      </c>
      <c r="Z30" s="72"/>
    </row>
    <row r="31" spans="1:26" x14ac:dyDescent="0.3">
      <c r="A31" s="11"/>
      <c r="B31" s="111" t="s">
        <v>58</v>
      </c>
      <c r="C31" s="111"/>
      <c r="D31" s="119"/>
      <c r="G31" s="361"/>
      <c r="H31" s="57">
        <f t="shared" si="3"/>
        <v>2</v>
      </c>
      <c r="I31" s="35"/>
      <c r="J31" s="15"/>
      <c r="K31" s="15"/>
      <c r="L31" s="15"/>
      <c r="M31" s="15"/>
      <c r="N31" s="15"/>
      <c r="O31" s="79">
        <f t="shared" si="4"/>
        <v>0</v>
      </c>
      <c r="P31" s="72"/>
      <c r="Q31" s="152"/>
      <c r="R31" s="251"/>
      <c r="S31" s="15" t="s">
        <v>398</v>
      </c>
      <c r="T31" s="15">
        <v>4</v>
      </c>
      <c r="U31" s="15"/>
      <c r="V31" s="15"/>
      <c r="W31" s="15"/>
      <c r="X31" s="12">
        <v>2</v>
      </c>
      <c r="Y31" s="151">
        <f t="shared" si="5"/>
        <v>2</v>
      </c>
      <c r="Z31" s="72"/>
    </row>
    <row r="32" spans="1:26" x14ac:dyDescent="0.3">
      <c r="A32" s="11"/>
      <c r="B32" s="118">
        <v>2</v>
      </c>
      <c r="C32" s="109" t="s">
        <v>27</v>
      </c>
      <c r="D32" s="110">
        <f>INT(B32/4)</f>
        <v>0</v>
      </c>
      <c r="G32" s="361"/>
      <c r="H32" s="57">
        <f t="shared" ref="H32:H38" si="6">MAX(K33:N33)+MAX(U33:X33)</f>
        <v>2</v>
      </c>
      <c r="I32" s="35"/>
      <c r="J32" s="15"/>
      <c r="K32" s="15"/>
      <c r="L32" s="15"/>
      <c r="M32" s="15"/>
      <c r="N32" s="15"/>
      <c r="O32" s="79">
        <f t="shared" si="4"/>
        <v>0</v>
      </c>
      <c r="P32" s="72"/>
      <c r="Q32" s="152"/>
      <c r="R32" s="251"/>
      <c r="S32" s="14" t="s">
        <v>394</v>
      </c>
      <c r="T32" s="15">
        <v>4</v>
      </c>
      <c r="U32" s="15"/>
      <c r="V32" s="15"/>
      <c r="W32" s="15"/>
      <c r="X32" s="12"/>
      <c r="Y32" s="151">
        <f t="shared" si="5"/>
        <v>2</v>
      </c>
      <c r="Z32" s="72"/>
    </row>
    <row r="33" spans="1:26" ht="15" thickBot="1" x14ac:dyDescent="0.35">
      <c r="A33" s="11"/>
      <c r="B33" s="118">
        <v>3</v>
      </c>
      <c r="C33" s="109" t="s">
        <v>28</v>
      </c>
      <c r="D33" s="110">
        <f>INT(B33/3)</f>
        <v>1</v>
      </c>
      <c r="G33" s="361"/>
      <c r="H33" s="57">
        <f t="shared" si="6"/>
        <v>2</v>
      </c>
      <c r="I33" s="35"/>
      <c r="J33" s="15"/>
      <c r="K33" s="15"/>
      <c r="L33" s="15"/>
      <c r="M33" s="15"/>
      <c r="N33" s="15"/>
      <c r="O33" s="79">
        <f t="shared" si="4"/>
        <v>0</v>
      </c>
      <c r="P33" s="72"/>
      <c r="Q33" s="152"/>
      <c r="R33" s="252"/>
      <c r="S33" s="244" t="s">
        <v>149</v>
      </c>
      <c r="T33" s="244"/>
      <c r="U33" s="244">
        <v>2</v>
      </c>
      <c r="V33" s="244"/>
      <c r="W33" s="244"/>
      <c r="X33" s="20"/>
      <c r="Y33" s="151">
        <f t="shared" si="5"/>
        <v>1</v>
      </c>
      <c r="Z33" s="72"/>
    </row>
    <row r="34" spans="1:26" x14ac:dyDescent="0.3">
      <c r="A34" s="11"/>
      <c r="B34" s="118"/>
      <c r="C34" s="109" t="s">
        <v>29</v>
      </c>
      <c r="D34" s="110">
        <f>B34</f>
        <v>0</v>
      </c>
      <c r="G34" s="361"/>
      <c r="H34" s="57">
        <f t="shared" si="6"/>
        <v>2</v>
      </c>
      <c r="I34" s="35"/>
      <c r="J34" s="15"/>
      <c r="K34" s="15"/>
      <c r="L34" s="15"/>
      <c r="M34" s="15"/>
      <c r="N34" s="15"/>
      <c r="O34" s="72">
        <f t="shared" si="4"/>
        <v>0</v>
      </c>
      <c r="P34" s="72"/>
      <c r="Q34" s="52"/>
      <c r="R34" s="35" t="s">
        <v>154</v>
      </c>
      <c r="S34" s="35" t="s">
        <v>160</v>
      </c>
      <c r="T34" s="15"/>
      <c r="U34" s="15">
        <v>2</v>
      </c>
      <c r="V34" s="15"/>
      <c r="W34" s="15"/>
      <c r="Y34" s="72">
        <f t="shared" si="5"/>
        <v>1</v>
      </c>
      <c r="Z34" s="72"/>
    </row>
    <row r="35" spans="1:26" x14ac:dyDescent="0.3">
      <c r="A35" s="11"/>
      <c r="C35" t="s">
        <v>36</v>
      </c>
      <c r="D35" s="70">
        <f>INT((D14-10)/5)</f>
        <v>6</v>
      </c>
      <c r="G35" s="361"/>
      <c r="H35" s="57">
        <f t="shared" si="6"/>
        <v>2</v>
      </c>
      <c r="I35" s="35"/>
      <c r="J35" s="15"/>
      <c r="K35" s="15"/>
      <c r="L35" s="15"/>
      <c r="M35" s="15"/>
      <c r="N35" s="15"/>
      <c r="O35" s="72">
        <f t="shared" si="4"/>
        <v>0</v>
      </c>
      <c r="P35" s="72"/>
      <c r="Q35" s="52"/>
      <c r="R35" s="35" t="s">
        <v>154</v>
      </c>
      <c r="S35" s="35" t="s">
        <v>304</v>
      </c>
      <c r="T35" s="15">
        <v>1</v>
      </c>
      <c r="U35" s="15">
        <v>2</v>
      </c>
      <c r="V35" s="15"/>
      <c r="W35" s="15"/>
      <c r="Y35" s="72">
        <f t="shared" si="5"/>
        <v>1.5</v>
      </c>
      <c r="Z35" s="72"/>
    </row>
    <row r="36" spans="1:26" ht="15" thickBot="1" x14ac:dyDescent="0.35">
      <c r="A36" s="11"/>
      <c r="C36" s="21" t="s">
        <v>23</v>
      </c>
      <c r="D36" s="66">
        <f>SUM(D30:D35)</f>
        <v>16</v>
      </c>
      <c r="G36" s="361"/>
      <c r="H36" s="57">
        <f t="shared" si="6"/>
        <v>0</v>
      </c>
      <c r="I36" s="35"/>
      <c r="J36" s="15"/>
      <c r="K36" s="15"/>
      <c r="L36" s="15"/>
      <c r="M36" s="15"/>
      <c r="N36" s="15"/>
      <c r="O36" s="72">
        <f t="shared" si="4"/>
        <v>0</v>
      </c>
      <c r="P36" s="72"/>
      <c r="Q36" s="52"/>
      <c r="R36" s="35" t="s">
        <v>155</v>
      </c>
      <c r="S36" s="35" t="s">
        <v>158</v>
      </c>
      <c r="T36" s="15">
        <v>1</v>
      </c>
      <c r="U36" s="15">
        <v>2</v>
      </c>
      <c r="V36" s="15"/>
      <c r="W36" s="15"/>
      <c r="Y36" s="72">
        <f t="shared" si="5"/>
        <v>1.5</v>
      </c>
      <c r="Z36" s="72"/>
    </row>
    <row r="37" spans="1:26" ht="15.6" thickTop="1" thickBot="1" x14ac:dyDescent="0.35">
      <c r="A37" s="38"/>
      <c r="B37" s="19"/>
      <c r="C37" s="19" t="s">
        <v>37</v>
      </c>
      <c r="D37" s="20">
        <f>IF((D27-D36)*6&lt;=0,0,D36-D27)</f>
        <v>0</v>
      </c>
      <c r="G37" s="361"/>
      <c r="H37" s="57">
        <f t="shared" si="6"/>
        <v>2</v>
      </c>
      <c r="I37" s="35"/>
      <c r="J37" s="15"/>
      <c r="K37" s="15"/>
      <c r="L37" s="15"/>
      <c r="M37" s="15"/>
      <c r="N37" s="15"/>
      <c r="O37" s="72">
        <f t="shared" si="4"/>
        <v>0</v>
      </c>
      <c r="P37" s="72"/>
      <c r="Q37" s="52"/>
      <c r="R37" s="35"/>
      <c r="S37" s="35"/>
      <c r="T37" s="15"/>
      <c r="U37" s="15"/>
      <c r="V37" s="15"/>
      <c r="W37" s="15"/>
      <c r="Y37" s="72">
        <f t="shared" si="5"/>
        <v>0</v>
      </c>
      <c r="Z37" s="72"/>
    </row>
    <row r="38" spans="1:26" x14ac:dyDescent="0.3">
      <c r="G38" s="361"/>
      <c r="H38" s="57">
        <f t="shared" si="6"/>
        <v>0</v>
      </c>
      <c r="I38" s="35"/>
      <c r="J38" s="15"/>
      <c r="K38" s="15"/>
      <c r="L38" s="15"/>
      <c r="M38" s="15"/>
      <c r="N38" s="15"/>
      <c r="O38" s="72">
        <f t="shared" si="4"/>
        <v>0</v>
      </c>
      <c r="P38" s="72"/>
      <c r="Q38" s="52"/>
      <c r="R38" s="35" t="s">
        <v>157</v>
      </c>
      <c r="S38" s="35" t="s">
        <v>159</v>
      </c>
      <c r="T38" s="15"/>
      <c r="U38" s="15">
        <v>2</v>
      </c>
      <c r="V38" s="15"/>
      <c r="W38" s="15"/>
      <c r="Y38" s="72">
        <f t="shared" si="5"/>
        <v>1</v>
      </c>
      <c r="Z38" s="72"/>
    </row>
    <row r="39" spans="1:26" ht="15" thickBot="1" x14ac:dyDescent="0.35">
      <c r="G39" s="361"/>
      <c r="H39" s="57">
        <f>MAX(K39:N39)+MAX(U39:X39)</f>
        <v>0</v>
      </c>
      <c r="I39" s="36"/>
      <c r="J39" s="18"/>
      <c r="K39" s="18"/>
      <c r="L39" s="18"/>
      <c r="M39" s="18"/>
      <c r="N39" s="18"/>
      <c r="O39" s="72">
        <f t="shared" si="4"/>
        <v>0</v>
      </c>
      <c r="P39" s="72"/>
      <c r="Q39" s="52"/>
      <c r="R39" s="36"/>
      <c r="S39" s="36"/>
      <c r="T39" s="18"/>
      <c r="U39" s="18"/>
      <c r="V39" s="18"/>
      <c r="W39" s="18"/>
      <c r="X39" s="19"/>
      <c r="Y39" s="72">
        <f t="shared" si="5"/>
        <v>0</v>
      </c>
      <c r="Z39" s="72"/>
    </row>
    <row r="40" spans="1:26" ht="15" thickBot="1" x14ac:dyDescent="0.35">
      <c r="C40" s="24" t="s">
        <v>38</v>
      </c>
      <c r="D40" s="24">
        <f>D19+D37</f>
        <v>69.2</v>
      </c>
      <c r="G40" s="48" t="s">
        <v>102</v>
      </c>
      <c r="H40" s="56" t="s">
        <v>13</v>
      </c>
      <c r="I40" s="42" t="s">
        <v>46</v>
      </c>
      <c r="J40" s="43" t="s">
        <v>14</v>
      </c>
      <c r="K40" s="44" t="s">
        <v>15</v>
      </c>
      <c r="L40" s="44" t="s">
        <v>51</v>
      </c>
      <c r="M40" s="44" t="s">
        <v>52</v>
      </c>
      <c r="N40" s="44" t="s">
        <v>53</v>
      </c>
      <c r="O40" s="71" t="s">
        <v>38</v>
      </c>
      <c r="P40" s="71" t="s">
        <v>59</v>
      </c>
      <c r="Q40" s="51"/>
      <c r="R40" s="42" t="s">
        <v>63</v>
      </c>
      <c r="S40" s="42" t="s">
        <v>46</v>
      </c>
      <c r="T40" s="43" t="s">
        <v>14</v>
      </c>
      <c r="U40" s="44" t="s">
        <v>15</v>
      </c>
      <c r="V40" s="44" t="s">
        <v>51</v>
      </c>
      <c r="W40" s="44" t="s">
        <v>52</v>
      </c>
      <c r="X40" s="44" t="s">
        <v>53</v>
      </c>
      <c r="Y40" s="71" t="s">
        <v>38</v>
      </c>
      <c r="Z40" s="71" t="s">
        <v>59</v>
      </c>
    </row>
    <row r="41" spans="1:26" ht="15.6" thickTop="1" thickBot="1" x14ac:dyDescent="0.35">
      <c r="G41" s="10" t="s">
        <v>20</v>
      </c>
      <c r="H41" s="84" t="s">
        <v>50</v>
      </c>
      <c r="I41" s="85" t="s">
        <v>130</v>
      </c>
      <c r="J41" s="86"/>
      <c r="K41" s="86"/>
      <c r="L41" s="86">
        <v>1</v>
      </c>
      <c r="M41" s="86">
        <v>1</v>
      </c>
      <c r="N41" s="87"/>
      <c r="O41" s="88"/>
      <c r="P41" s="88"/>
      <c r="Q41" s="54"/>
      <c r="R41" s="85"/>
      <c r="S41" s="85" t="s">
        <v>272</v>
      </c>
      <c r="T41" s="86"/>
      <c r="U41" s="86"/>
      <c r="V41" s="86">
        <v>2</v>
      </c>
      <c r="W41" s="86">
        <v>2</v>
      </c>
      <c r="X41" s="87"/>
      <c r="Y41" s="88"/>
      <c r="Z41" s="88"/>
    </row>
    <row r="42" spans="1:26" x14ac:dyDescent="0.3">
      <c r="G42" s="49" t="s">
        <v>55</v>
      </c>
      <c r="H42" s="89" t="s">
        <v>50</v>
      </c>
      <c r="I42" s="90" t="s">
        <v>131</v>
      </c>
      <c r="J42" s="91"/>
      <c r="K42" s="91"/>
      <c r="L42" s="91">
        <v>2</v>
      </c>
      <c r="M42" s="91">
        <v>2</v>
      </c>
      <c r="N42" s="92"/>
      <c r="O42" s="93"/>
      <c r="P42" s="93"/>
      <c r="Q42" s="94"/>
      <c r="R42" s="90"/>
      <c r="S42" s="90" t="s">
        <v>361</v>
      </c>
      <c r="T42" s="91"/>
      <c r="U42" s="91"/>
      <c r="V42" s="91">
        <v>2</v>
      </c>
      <c r="W42" s="91">
        <v>2</v>
      </c>
      <c r="X42" s="92"/>
      <c r="Y42" s="93"/>
      <c r="Z42" s="93"/>
    </row>
    <row r="43" spans="1:26" x14ac:dyDescent="0.3">
      <c r="G43" s="49">
        <f>SUM(H43:H61)</f>
        <v>19</v>
      </c>
      <c r="H43" s="57">
        <f t="shared" ref="H43:H57" si="7">MAX(K43:N43)+MAX(U43:X43)</f>
        <v>3</v>
      </c>
      <c r="I43" s="11"/>
      <c r="O43" s="79">
        <f t="shared" ref="O43:O57" si="8">(J43+K43)*$Y$3</f>
        <v>0</v>
      </c>
      <c r="P43" s="79"/>
      <c r="Q43" s="52"/>
      <c r="R43" s="81" t="s">
        <v>161</v>
      </c>
      <c r="S43" s="81" t="s">
        <v>169</v>
      </c>
      <c r="T43" s="82"/>
      <c r="U43" s="82">
        <v>3</v>
      </c>
      <c r="V43" s="82">
        <v>1</v>
      </c>
      <c r="W43" s="82"/>
      <c r="X43" s="83"/>
      <c r="Y43" s="79">
        <f t="shared" ref="Y43:Y57" si="9">(T43+U43)*$Y$3</f>
        <v>1.5</v>
      </c>
      <c r="Z43" s="79"/>
    </row>
    <row r="44" spans="1:26" x14ac:dyDescent="0.3">
      <c r="G44" s="23"/>
      <c r="H44" s="57">
        <f t="shared" si="7"/>
        <v>4</v>
      </c>
      <c r="I44" s="35"/>
      <c r="J44" s="15"/>
      <c r="K44" s="15"/>
      <c r="L44" s="15"/>
      <c r="M44" s="15"/>
      <c r="N44" s="15"/>
      <c r="O44" s="72">
        <f t="shared" si="8"/>
        <v>0</v>
      </c>
      <c r="P44" s="72"/>
      <c r="Q44" s="52"/>
      <c r="R44" s="35" t="s">
        <v>162</v>
      </c>
      <c r="S44" s="35" t="s">
        <v>170</v>
      </c>
      <c r="T44" s="15"/>
      <c r="U44" s="15">
        <v>4</v>
      </c>
      <c r="V44" s="15">
        <v>2</v>
      </c>
      <c r="W44" s="15">
        <v>1</v>
      </c>
      <c r="Y44" s="72">
        <f t="shared" si="9"/>
        <v>2</v>
      </c>
      <c r="Z44" s="72"/>
    </row>
    <row r="45" spans="1:26" x14ac:dyDescent="0.3">
      <c r="G45" s="23"/>
      <c r="H45" s="57">
        <f t="shared" si="7"/>
        <v>1</v>
      </c>
      <c r="I45" s="35"/>
      <c r="J45" s="15"/>
      <c r="K45" s="15"/>
      <c r="L45" s="15"/>
      <c r="M45" s="15"/>
      <c r="N45" s="15"/>
      <c r="O45" s="72">
        <f t="shared" si="8"/>
        <v>0</v>
      </c>
      <c r="P45" s="72"/>
      <c r="Q45" s="52"/>
      <c r="R45" s="35" t="s">
        <v>163</v>
      </c>
      <c r="S45" s="35" t="s">
        <v>172</v>
      </c>
      <c r="T45" s="15"/>
      <c r="U45" s="15">
        <v>1</v>
      </c>
      <c r="V45" s="15">
        <v>1</v>
      </c>
      <c r="W45" s="15">
        <v>1</v>
      </c>
      <c r="X45" s="15">
        <v>1</v>
      </c>
      <c r="Y45" s="72">
        <f t="shared" si="9"/>
        <v>0.5</v>
      </c>
      <c r="Z45" s="72"/>
    </row>
    <row r="46" spans="1:26" x14ac:dyDescent="0.3">
      <c r="G46" s="23"/>
      <c r="H46" s="57">
        <f t="shared" si="7"/>
        <v>0</v>
      </c>
      <c r="I46" s="35"/>
      <c r="J46" s="15"/>
      <c r="K46" s="15"/>
      <c r="L46" s="15"/>
      <c r="M46" s="15"/>
      <c r="N46" s="15"/>
      <c r="O46" s="72">
        <f t="shared" si="8"/>
        <v>0</v>
      </c>
      <c r="P46" s="72"/>
      <c r="Q46" s="52"/>
      <c r="R46" s="35"/>
      <c r="S46" s="35"/>
      <c r="T46" s="15"/>
      <c r="U46" s="15"/>
      <c r="V46" s="15"/>
      <c r="W46" s="15"/>
      <c r="X46" s="15"/>
      <c r="Y46" s="72">
        <f t="shared" si="9"/>
        <v>0</v>
      </c>
      <c r="Z46" s="72"/>
    </row>
    <row r="47" spans="1:26" x14ac:dyDescent="0.3">
      <c r="G47" s="23"/>
      <c r="H47" s="57">
        <f t="shared" si="7"/>
        <v>1</v>
      </c>
      <c r="I47" s="35"/>
      <c r="J47" s="15"/>
      <c r="K47" s="15"/>
      <c r="L47" s="15"/>
      <c r="M47" s="15"/>
      <c r="N47" s="15"/>
      <c r="O47" s="72">
        <f t="shared" si="8"/>
        <v>0</v>
      </c>
      <c r="P47" s="72"/>
      <c r="Q47" s="52"/>
      <c r="R47" s="35" t="s">
        <v>144</v>
      </c>
      <c r="S47" s="35" t="s">
        <v>171</v>
      </c>
      <c r="T47" s="15"/>
      <c r="U47" s="15">
        <v>1</v>
      </c>
      <c r="V47" s="15"/>
      <c r="W47" s="15"/>
      <c r="Y47" s="72">
        <f t="shared" si="9"/>
        <v>0.5</v>
      </c>
      <c r="Z47" s="72"/>
    </row>
    <row r="48" spans="1:26" x14ac:dyDescent="0.3">
      <c r="G48" s="23"/>
      <c r="H48" s="57">
        <f t="shared" si="7"/>
        <v>1</v>
      </c>
      <c r="I48" s="35"/>
      <c r="J48" s="15"/>
      <c r="K48" s="15"/>
      <c r="L48" s="15"/>
      <c r="M48" s="15"/>
      <c r="N48" s="15"/>
      <c r="O48" s="72">
        <f t="shared" si="8"/>
        <v>0</v>
      </c>
      <c r="P48" s="72"/>
      <c r="Q48" s="52"/>
      <c r="R48" s="35" t="s">
        <v>165</v>
      </c>
      <c r="S48" s="35" t="s">
        <v>171</v>
      </c>
      <c r="T48" s="15"/>
      <c r="U48" s="15">
        <v>1</v>
      </c>
      <c r="V48" s="15"/>
      <c r="W48" s="15"/>
      <c r="X48" s="15"/>
      <c r="Y48" s="72">
        <f t="shared" si="9"/>
        <v>0.5</v>
      </c>
      <c r="Z48" s="72"/>
    </row>
    <row r="49" spans="7:26" x14ac:dyDescent="0.3">
      <c r="G49" s="23"/>
      <c r="H49" s="57">
        <f t="shared" si="7"/>
        <v>1</v>
      </c>
      <c r="I49" s="11"/>
      <c r="J49" s="15"/>
      <c r="K49" s="15"/>
      <c r="L49" s="15"/>
      <c r="M49" s="15"/>
      <c r="N49" s="15"/>
      <c r="O49" s="72">
        <f t="shared" si="8"/>
        <v>0</v>
      </c>
      <c r="P49" s="72"/>
      <c r="Q49" s="52"/>
      <c r="R49" s="35" t="s">
        <v>168</v>
      </c>
      <c r="S49" s="35" t="s">
        <v>171</v>
      </c>
      <c r="T49" s="15"/>
      <c r="U49" s="15">
        <v>1</v>
      </c>
      <c r="V49" s="15"/>
      <c r="W49" s="15"/>
      <c r="Y49" s="72">
        <f t="shared" si="9"/>
        <v>0.5</v>
      </c>
      <c r="Z49" s="72"/>
    </row>
    <row r="50" spans="7:26" x14ac:dyDescent="0.3">
      <c r="G50" s="23"/>
      <c r="H50" s="57">
        <f t="shared" si="7"/>
        <v>1</v>
      </c>
      <c r="I50" s="35"/>
      <c r="J50" s="15"/>
      <c r="K50" s="15"/>
      <c r="L50" s="15"/>
      <c r="M50" s="15"/>
      <c r="N50" s="15"/>
      <c r="O50" s="72">
        <f t="shared" si="8"/>
        <v>0</v>
      </c>
      <c r="P50" s="72"/>
      <c r="Q50" s="52"/>
      <c r="R50" s="35" t="s">
        <v>151</v>
      </c>
      <c r="S50" s="35" t="s">
        <v>171</v>
      </c>
      <c r="T50" s="15"/>
      <c r="U50" s="15">
        <v>1</v>
      </c>
      <c r="V50" s="15"/>
      <c r="W50" s="15"/>
      <c r="Y50" s="72">
        <f t="shared" si="9"/>
        <v>0.5</v>
      </c>
      <c r="Z50" s="72"/>
    </row>
    <row r="51" spans="7:26" x14ac:dyDescent="0.3">
      <c r="G51" s="23"/>
      <c r="H51" s="57">
        <f t="shared" si="7"/>
        <v>0</v>
      </c>
      <c r="I51" s="35"/>
      <c r="J51" s="15"/>
      <c r="K51" s="15"/>
      <c r="L51" s="15"/>
      <c r="M51" s="15"/>
      <c r="N51" s="15"/>
      <c r="O51" s="72">
        <f t="shared" si="8"/>
        <v>0</v>
      </c>
      <c r="P51" s="72"/>
      <c r="Q51" s="52"/>
      <c r="R51" s="35"/>
      <c r="S51" s="35"/>
      <c r="T51" s="15"/>
      <c r="U51" s="15"/>
      <c r="V51" s="15"/>
      <c r="W51" s="15"/>
      <c r="Y51" s="72">
        <f t="shared" si="9"/>
        <v>0</v>
      </c>
      <c r="Z51" s="72"/>
    </row>
    <row r="52" spans="7:26" x14ac:dyDescent="0.3">
      <c r="G52" s="23"/>
      <c r="H52" s="57">
        <f t="shared" si="7"/>
        <v>0</v>
      </c>
      <c r="I52" s="35"/>
      <c r="J52" s="15"/>
      <c r="K52" s="15"/>
      <c r="L52" s="15"/>
      <c r="M52" s="15"/>
      <c r="N52" s="15"/>
      <c r="O52" s="72">
        <f t="shared" si="8"/>
        <v>0</v>
      </c>
      <c r="P52" s="72"/>
      <c r="Q52" s="52"/>
      <c r="R52" s="35" t="s">
        <v>167</v>
      </c>
      <c r="S52" s="35" t="s">
        <v>174</v>
      </c>
      <c r="T52" s="40"/>
      <c r="U52" s="40"/>
      <c r="V52" s="40"/>
      <c r="W52" s="40"/>
      <c r="Y52" s="72">
        <f t="shared" si="9"/>
        <v>0</v>
      </c>
      <c r="Z52" s="72"/>
    </row>
    <row r="53" spans="7:26" x14ac:dyDescent="0.3">
      <c r="G53" s="23"/>
      <c r="H53" s="57">
        <f t="shared" si="7"/>
        <v>1</v>
      </c>
      <c r="I53" s="35"/>
      <c r="J53" s="15"/>
      <c r="K53" s="15"/>
      <c r="L53" s="15"/>
      <c r="M53" s="15"/>
      <c r="N53" s="15"/>
      <c r="O53" s="72">
        <f t="shared" si="8"/>
        <v>0</v>
      </c>
      <c r="P53" s="72"/>
      <c r="Q53" s="52"/>
      <c r="R53" s="15" t="s">
        <v>161</v>
      </c>
      <c r="S53" s="35" t="s">
        <v>290</v>
      </c>
      <c r="T53" s="15"/>
      <c r="U53" s="15">
        <v>1</v>
      </c>
      <c r="Y53" s="72">
        <f t="shared" si="9"/>
        <v>0.5</v>
      </c>
      <c r="Z53" s="72"/>
    </row>
    <row r="54" spans="7:26" x14ac:dyDescent="0.3">
      <c r="G54" s="23"/>
      <c r="H54" s="57">
        <f t="shared" si="7"/>
        <v>1</v>
      </c>
      <c r="I54" s="35"/>
      <c r="J54" s="15"/>
      <c r="K54" s="15"/>
      <c r="L54" s="15"/>
      <c r="M54" s="15"/>
      <c r="N54" s="15"/>
      <c r="O54" s="72">
        <f t="shared" si="8"/>
        <v>0</v>
      </c>
      <c r="P54" s="72"/>
      <c r="Q54" s="52"/>
      <c r="R54" s="35" t="s">
        <v>166</v>
      </c>
      <c r="S54" s="35" t="s">
        <v>246</v>
      </c>
      <c r="T54" s="15"/>
      <c r="U54" s="15">
        <v>1</v>
      </c>
      <c r="V54" s="15"/>
      <c r="Y54" s="72">
        <f t="shared" si="9"/>
        <v>0.5</v>
      </c>
      <c r="Z54" s="72"/>
    </row>
    <row r="55" spans="7:26" x14ac:dyDescent="0.3">
      <c r="G55" s="23"/>
      <c r="H55" s="57">
        <f t="shared" si="7"/>
        <v>1</v>
      </c>
      <c r="I55" s="35"/>
      <c r="J55" s="15"/>
      <c r="K55" s="15"/>
      <c r="L55" s="15"/>
      <c r="M55" s="15"/>
      <c r="N55" s="15"/>
      <c r="O55" s="72">
        <f t="shared" si="8"/>
        <v>0</v>
      </c>
      <c r="P55" s="72"/>
      <c r="Q55" s="52"/>
      <c r="R55" s="39" t="s">
        <v>164</v>
      </c>
      <c r="S55" s="39" t="s">
        <v>173</v>
      </c>
      <c r="T55" s="40"/>
      <c r="U55" s="40">
        <v>1</v>
      </c>
      <c r="V55" s="40">
        <v>1</v>
      </c>
      <c r="W55" s="40">
        <v>1</v>
      </c>
      <c r="Y55" s="72">
        <f t="shared" si="9"/>
        <v>0.5</v>
      </c>
      <c r="Z55" s="72"/>
    </row>
    <row r="56" spans="7:26" x14ac:dyDescent="0.3">
      <c r="G56" s="23"/>
      <c r="H56" s="57">
        <f t="shared" si="7"/>
        <v>1</v>
      </c>
      <c r="I56" s="35"/>
      <c r="J56" s="15"/>
      <c r="K56" s="15"/>
      <c r="L56" s="15"/>
      <c r="M56" s="15"/>
      <c r="N56" s="15"/>
      <c r="O56" s="72">
        <f t="shared" si="8"/>
        <v>0</v>
      </c>
      <c r="P56" s="72"/>
      <c r="Q56" s="52"/>
      <c r="R56" s="35" t="s">
        <v>164</v>
      </c>
      <c r="S56" s="35" t="s">
        <v>251</v>
      </c>
      <c r="T56" s="15"/>
      <c r="U56" s="15"/>
      <c r="V56" s="15"/>
      <c r="W56" s="15"/>
      <c r="X56">
        <v>1</v>
      </c>
      <c r="Y56" s="72">
        <f t="shared" si="9"/>
        <v>0</v>
      </c>
      <c r="Z56" s="72"/>
    </row>
    <row r="57" spans="7:26" ht="15" thickBot="1" x14ac:dyDescent="0.35">
      <c r="G57" s="125"/>
      <c r="H57" s="167">
        <f t="shared" si="7"/>
        <v>3</v>
      </c>
      <c r="I57" s="36"/>
      <c r="J57" s="18"/>
      <c r="K57" s="18"/>
      <c r="L57" s="18"/>
      <c r="M57" s="18"/>
      <c r="N57" s="18"/>
      <c r="O57" s="75">
        <f t="shared" si="8"/>
        <v>0</v>
      </c>
      <c r="P57" s="75"/>
      <c r="Q57" s="53"/>
      <c r="R57" s="36" t="s">
        <v>399</v>
      </c>
      <c r="S57" s="36" t="s">
        <v>400</v>
      </c>
      <c r="T57" s="18"/>
      <c r="U57" s="18">
        <v>1</v>
      </c>
      <c r="V57" s="18">
        <v>3</v>
      </c>
      <c r="W57" s="18">
        <v>3</v>
      </c>
      <c r="X57" s="19"/>
      <c r="Y57" s="75">
        <f t="shared" si="9"/>
        <v>0.5</v>
      </c>
      <c r="Z57" s="75"/>
    </row>
    <row r="59" spans="7:26" x14ac:dyDescent="0.3">
      <c r="H59"/>
    </row>
    <row r="60" spans="7:26" x14ac:dyDescent="0.3">
      <c r="H60"/>
    </row>
    <row r="61" spans="7:26" ht="26.4" thickBot="1" x14ac:dyDescent="0.55000000000000004">
      <c r="G61" s="266" t="s">
        <v>322</v>
      </c>
      <c r="H61" s="267"/>
    </row>
    <row r="62" spans="7:26" ht="15" thickBot="1" x14ac:dyDescent="0.35">
      <c r="G62" s="48" t="s">
        <v>103</v>
      </c>
      <c r="H62" s="56" t="s">
        <v>13</v>
      </c>
      <c r="I62" s="42" t="s">
        <v>46</v>
      </c>
      <c r="J62" s="43" t="s">
        <v>14</v>
      </c>
      <c r="K62" s="44" t="s">
        <v>15</v>
      </c>
      <c r="L62" s="44" t="s">
        <v>51</v>
      </c>
      <c r="M62" s="44" t="s">
        <v>52</v>
      </c>
      <c r="N62" s="44" t="s">
        <v>53</v>
      </c>
      <c r="O62" s="71" t="s">
        <v>38</v>
      </c>
      <c r="P62" s="71" t="s">
        <v>59</v>
      </c>
      <c r="Q62" s="51"/>
      <c r="R62" s="42" t="s">
        <v>63</v>
      </c>
      <c r="S62" s="42" t="s">
        <v>46</v>
      </c>
      <c r="T62" s="43" t="s">
        <v>14</v>
      </c>
      <c r="U62" s="44" t="s">
        <v>15</v>
      </c>
      <c r="V62" s="44" t="s">
        <v>51</v>
      </c>
      <c r="W62" s="44" t="s">
        <v>52</v>
      </c>
      <c r="X62" s="44" t="s">
        <v>53</v>
      </c>
      <c r="Y62" s="71" t="s">
        <v>38</v>
      </c>
      <c r="Z62" s="71" t="s">
        <v>59</v>
      </c>
    </row>
    <row r="63" spans="7:26" ht="15" thickBot="1" x14ac:dyDescent="0.35">
      <c r="G63" s="22" t="s">
        <v>20</v>
      </c>
      <c r="H63" s="84" t="s">
        <v>50</v>
      </c>
      <c r="I63" s="85" t="s">
        <v>130</v>
      </c>
      <c r="J63" s="86"/>
      <c r="K63" s="86"/>
      <c r="L63" s="86">
        <v>1</v>
      </c>
      <c r="M63" s="86">
        <v>1</v>
      </c>
      <c r="N63" s="87"/>
      <c r="O63" s="88"/>
      <c r="P63" s="88"/>
      <c r="Q63" s="54"/>
      <c r="R63" s="85" t="s">
        <v>272</v>
      </c>
      <c r="S63" s="85" t="s">
        <v>272</v>
      </c>
      <c r="T63" s="86"/>
      <c r="U63" s="86"/>
      <c r="V63" s="86">
        <v>2</v>
      </c>
      <c r="W63" s="86">
        <v>2</v>
      </c>
      <c r="X63" s="87"/>
      <c r="Y63" s="88"/>
      <c r="Z63" s="88"/>
    </row>
    <row r="64" spans="7:26" x14ac:dyDescent="0.3">
      <c r="G64" s="49" t="s">
        <v>55</v>
      </c>
      <c r="H64" s="89" t="s">
        <v>50</v>
      </c>
      <c r="I64" s="90" t="s">
        <v>131</v>
      </c>
      <c r="J64" s="91"/>
      <c r="K64" s="91"/>
      <c r="L64" s="91">
        <v>2</v>
      </c>
      <c r="M64" s="91">
        <v>2</v>
      </c>
      <c r="N64" s="92"/>
      <c r="O64" s="93"/>
      <c r="P64" s="93"/>
      <c r="Q64" s="94"/>
      <c r="R64" s="90"/>
      <c r="S64" s="90"/>
      <c r="T64" s="91"/>
      <c r="U64" s="91"/>
      <c r="V64" s="91"/>
      <c r="W64" s="91"/>
      <c r="X64" s="92"/>
      <c r="Y64" s="93"/>
      <c r="Z64" s="93"/>
    </row>
    <row r="65" spans="7:26" ht="15" thickBot="1" x14ac:dyDescent="0.35">
      <c r="G65" s="49">
        <f>SUM(H65:H84)</f>
        <v>19</v>
      </c>
      <c r="H65" s="57">
        <f t="shared" ref="H65:H70" si="10">MAX(K65:N65)+MAX(U65:X65)</f>
        <v>3</v>
      </c>
      <c r="I65" s="11" t="s">
        <v>72</v>
      </c>
      <c r="N65">
        <v>1</v>
      </c>
      <c r="O65" s="79">
        <f t="shared" ref="O65:O84" si="11">(J65+K65)*$Y$3</f>
        <v>0</v>
      </c>
      <c r="P65" s="79"/>
      <c r="Q65" s="52"/>
      <c r="R65" s="149" t="s">
        <v>176</v>
      </c>
      <c r="S65" s="149" t="s">
        <v>177</v>
      </c>
      <c r="T65" s="128"/>
      <c r="U65" s="128">
        <v>2</v>
      </c>
      <c r="V65" s="128"/>
      <c r="W65" s="128"/>
      <c r="X65" s="129"/>
      <c r="Y65" s="79">
        <f t="shared" ref="Y65:Y84" si="12">(T65+U65)*$Y$3</f>
        <v>1</v>
      </c>
      <c r="Z65" s="79"/>
    </row>
    <row r="66" spans="7:26" x14ac:dyDescent="0.3">
      <c r="G66" s="23"/>
      <c r="H66" s="57">
        <f t="shared" si="10"/>
        <v>0</v>
      </c>
      <c r="I66" s="35"/>
      <c r="J66" s="15"/>
      <c r="K66" s="15"/>
      <c r="L66" s="15"/>
      <c r="M66" s="15"/>
      <c r="N66" s="15"/>
      <c r="O66" s="72">
        <f t="shared" si="11"/>
        <v>0</v>
      </c>
      <c r="P66" s="72"/>
      <c r="Q66" s="152"/>
      <c r="R66" s="253" t="s">
        <v>165</v>
      </c>
      <c r="S66" s="206" t="s">
        <v>301</v>
      </c>
      <c r="T66" s="130">
        <v>2</v>
      </c>
      <c r="U66" s="130"/>
      <c r="V66" s="130"/>
      <c r="W66" s="130"/>
      <c r="X66" s="131"/>
      <c r="Y66" s="151">
        <f t="shared" si="12"/>
        <v>1</v>
      </c>
      <c r="Z66" s="72"/>
    </row>
    <row r="67" spans="7:26" x14ac:dyDescent="0.3">
      <c r="G67" s="23"/>
      <c r="H67" s="57">
        <f t="shared" si="10"/>
        <v>1</v>
      </c>
      <c r="I67" s="35"/>
      <c r="J67" s="15"/>
      <c r="K67" s="15"/>
      <c r="L67" s="15"/>
      <c r="M67" s="15"/>
      <c r="N67" s="15"/>
      <c r="O67" s="72">
        <f t="shared" si="11"/>
        <v>0</v>
      </c>
      <c r="P67" s="72"/>
      <c r="Q67" s="152"/>
      <c r="R67" s="251" t="s">
        <v>165</v>
      </c>
      <c r="S67" s="15" t="s">
        <v>178</v>
      </c>
      <c r="T67" s="15"/>
      <c r="U67" s="15">
        <v>1</v>
      </c>
      <c r="V67" s="15"/>
      <c r="W67" s="15"/>
      <c r="X67" s="12"/>
      <c r="Y67" s="151">
        <f t="shared" si="12"/>
        <v>0.5</v>
      </c>
      <c r="Z67" s="72"/>
    </row>
    <row r="68" spans="7:26" x14ac:dyDescent="0.3">
      <c r="G68" s="23"/>
      <c r="H68" s="57">
        <f t="shared" si="10"/>
        <v>0</v>
      </c>
      <c r="I68" s="35"/>
      <c r="J68" s="15"/>
      <c r="K68" s="15"/>
      <c r="L68" s="15"/>
      <c r="M68" s="15"/>
      <c r="N68" s="15"/>
      <c r="O68" s="72">
        <f t="shared" si="11"/>
        <v>0</v>
      </c>
      <c r="P68" s="72"/>
      <c r="Q68" s="152"/>
      <c r="R68" s="251"/>
      <c r="S68" s="15" t="s">
        <v>302</v>
      </c>
      <c r="T68" s="15">
        <v>2</v>
      </c>
      <c r="U68" s="15"/>
      <c r="V68" s="15"/>
      <c r="W68" s="15"/>
      <c r="X68" s="12"/>
      <c r="Y68" s="151">
        <f t="shared" si="12"/>
        <v>1</v>
      </c>
      <c r="Z68" s="72"/>
    </row>
    <row r="69" spans="7:26" ht="15" thickBot="1" x14ac:dyDescent="0.35">
      <c r="G69" s="23"/>
      <c r="H69" s="57">
        <f t="shared" si="10"/>
        <v>0</v>
      </c>
      <c r="I69" s="35"/>
      <c r="J69" s="15"/>
      <c r="K69" s="15"/>
      <c r="L69" s="15"/>
      <c r="M69" s="15"/>
      <c r="N69" s="15"/>
      <c r="O69" s="72">
        <f t="shared" si="11"/>
        <v>0</v>
      </c>
      <c r="P69" s="72"/>
      <c r="Q69" s="152"/>
      <c r="R69" s="256"/>
      <c r="S69" t="s">
        <v>303</v>
      </c>
      <c r="T69" s="15">
        <v>2</v>
      </c>
      <c r="U69" s="15"/>
      <c r="V69" s="15"/>
      <c r="W69" s="15"/>
      <c r="X69" s="12"/>
      <c r="Y69" s="151">
        <f t="shared" si="12"/>
        <v>1</v>
      </c>
      <c r="Z69" s="72"/>
    </row>
    <row r="70" spans="7:26" x14ac:dyDescent="0.3">
      <c r="G70" s="23"/>
      <c r="H70" s="57">
        <f t="shared" si="10"/>
        <v>0</v>
      </c>
      <c r="I70" s="11"/>
      <c r="J70" s="15"/>
      <c r="K70" s="15"/>
      <c r="L70" s="15"/>
      <c r="M70" s="15"/>
      <c r="N70" s="15"/>
      <c r="O70" s="72">
        <f t="shared" si="11"/>
        <v>0</v>
      </c>
      <c r="P70" s="72"/>
      <c r="Q70" s="152"/>
      <c r="R70" s="253" t="s">
        <v>168</v>
      </c>
      <c r="S70" s="206" t="s">
        <v>440</v>
      </c>
      <c r="T70" s="130">
        <v>3</v>
      </c>
      <c r="U70" s="130"/>
      <c r="V70" s="130"/>
      <c r="W70" s="130"/>
      <c r="X70" s="131"/>
      <c r="Y70" s="151">
        <f t="shared" si="12"/>
        <v>1.5</v>
      </c>
      <c r="Z70" s="72"/>
    </row>
    <row r="71" spans="7:26" x14ac:dyDescent="0.3">
      <c r="G71" s="23"/>
      <c r="H71" s="57">
        <f>MAX(K71:N71)+MAX(T71:X71)</f>
        <v>2</v>
      </c>
      <c r="I71" s="35"/>
      <c r="J71" s="15"/>
      <c r="K71" s="15"/>
      <c r="L71" s="15"/>
      <c r="M71" s="15"/>
      <c r="N71" s="15"/>
      <c r="O71" s="72">
        <f t="shared" si="11"/>
        <v>0</v>
      </c>
      <c r="P71" s="72"/>
      <c r="Q71" s="152"/>
      <c r="R71" s="250"/>
      <c r="S71" s="179" t="s">
        <v>215</v>
      </c>
      <c r="T71" s="132">
        <v>2</v>
      </c>
      <c r="U71" s="2"/>
      <c r="V71" s="132"/>
      <c r="W71" s="132"/>
      <c r="X71" s="133"/>
      <c r="Y71" s="151">
        <f t="shared" si="12"/>
        <v>1</v>
      </c>
      <c r="Z71" s="72">
        <v>2</v>
      </c>
    </row>
    <row r="72" spans="7:26" x14ac:dyDescent="0.3">
      <c r="G72" s="23"/>
      <c r="H72" s="57">
        <f t="shared" ref="H72:H84" si="13">MAX(K72:N72)+MAX(U72:X72)</f>
        <v>2</v>
      </c>
      <c r="I72" s="35"/>
      <c r="J72" s="15"/>
      <c r="K72" s="15"/>
      <c r="L72" s="15"/>
      <c r="M72" s="15"/>
      <c r="N72" s="15"/>
      <c r="O72" s="72">
        <f t="shared" si="11"/>
        <v>0</v>
      </c>
      <c r="P72" s="72"/>
      <c r="Q72" s="152"/>
      <c r="R72" s="254" t="s">
        <v>168</v>
      </c>
      <c r="S72" s="184" t="s">
        <v>439</v>
      </c>
      <c r="T72" s="15"/>
      <c r="U72" s="15">
        <v>2</v>
      </c>
      <c r="V72" s="15"/>
      <c r="W72" s="15"/>
      <c r="X72" s="12"/>
      <c r="Y72" s="151">
        <f t="shared" si="12"/>
        <v>1</v>
      </c>
      <c r="Z72" s="72"/>
    </row>
    <row r="73" spans="7:26" x14ac:dyDescent="0.3">
      <c r="G73" s="23"/>
      <c r="H73" s="57">
        <f t="shared" si="13"/>
        <v>0</v>
      </c>
      <c r="I73" s="35"/>
      <c r="J73" s="15"/>
      <c r="K73" s="15"/>
      <c r="L73" s="15"/>
      <c r="M73" s="15"/>
      <c r="N73" s="15"/>
      <c r="O73" s="72">
        <f t="shared" si="11"/>
        <v>0</v>
      </c>
      <c r="P73" s="72"/>
      <c r="Q73" s="152"/>
      <c r="R73" s="251"/>
      <c r="S73" s="15" t="s">
        <v>179</v>
      </c>
      <c r="T73" s="15">
        <v>1</v>
      </c>
      <c r="U73" s="15"/>
      <c r="V73" s="15"/>
      <c r="W73" s="15"/>
      <c r="X73" s="12"/>
      <c r="Y73" s="151">
        <f t="shared" si="12"/>
        <v>0.5</v>
      </c>
      <c r="Z73" s="72"/>
    </row>
    <row r="74" spans="7:26" x14ac:dyDescent="0.3">
      <c r="G74" s="23"/>
      <c r="H74" s="57">
        <f t="shared" si="13"/>
        <v>0</v>
      </c>
      <c r="I74" s="35"/>
      <c r="J74" s="15"/>
      <c r="K74" s="15"/>
      <c r="L74" s="15"/>
      <c r="M74" s="15"/>
      <c r="N74" s="15"/>
      <c r="O74" s="72">
        <f t="shared" si="11"/>
        <v>0</v>
      </c>
      <c r="P74" s="72"/>
      <c r="Q74" s="152"/>
      <c r="R74" s="251"/>
      <c r="S74" s="15" t="s">
        <v>180</v>
      </c>
      <c r="T74" s="15">
        <v>2</v>
      </c>
      <c r="U74" s="15"/>
      <c r="V74" s="15"/>
      <c r="W74" s="15"/>
      <c r="X74" s="12"/>
      <c r="Y74" s="151">
        <f t="shared" si="12"/>
        <v>1</v>
      </c>
      <c r="Z74" s="72"/>
    </row>
    <row r="75" spans="7:26" x14ac:dyDescent="0.3">
      <c r="G75" s="23"/>
      <c r="H75" s="57">
        <f t="shared" si="13"/>
        <v>2</v>
      </c>
      <c r="I75" s="35"/>
      <c r="J75" s="15"/>
      <c r="K75" s="15"/>
      <c r="L75" s="15"/>
      <c r="M75" s="15"/>
      <c r="N75" s="15"/>
      <c r="O75" s="72">
        <f t="shared" si="11"/>
        <v>0</v>
      </c>
      <c r="P75" s="72"/>
      <c r="Q75" s="152"/>
      <c r="R75" s="251" t="s">
        <v>168</v>
      </c>
      <c r="S75" s="15" t="s">
        <v>438</v>
      </c>
      <c r="T75" s="15"/>
      <c r="U75">
        <v>2</v>
      </c>
      <c r="V75">
        <v>1</v>
      </c>
      <c r="W75">
        <v>1</v>
      </c>
      <c r="X75" s="12"/>
      <c r="Y75" s="151">
        <f t="shared" si="12"/>
        <v>1</v>
      </c>
      <c r="Z75" s="72"/>
    </row>
    <row r="76" spans="7:26" ht="15" thickBot="1" x14ac:dyDescent="0.35">
      <c r="G76" s="23"/>
      <c r="H76" s="57">
        <f t="shared" si="13"/>
        <v>2</v>
      </c>
      <c r="I76" s="35"/>
      <c r="J76" s="15"/>
      <c r="K76" s="15"/>
      <c r="L76" s="15"/>
      <c r="M76" s="15"/>
      <c r="N76" s="15"/>
      <c r="O76" s="72">
        <f t="shared" si="11"/>
        <v>0</v>
      </c>
      <c r="P76" s="72"/>
      <c r="Q76" s="152"/>
      <c r="R76" s="255" t="s">
        <v>168</v>
      </c>
      <c r="S76" s="18" t="s">
        <v>397</v>
      </c>
      <c r="T76" s="18"/>
      <c r="U76" s="18">
        <v>2</v>
      </c>
      <c r="V76" s="18"/>
      <c r="W76" s="18"/>
      <c r="X76" s="20"/>
      <c r="Y76" s="151">
        <f t="shared" si="12"/>
        <v>1</v>
      </c>
      <c r="Z76" s="72"/>
    </row>
    <row r="77" spans="7:26" x14ac:dyDescent="0.3">
      <c r="G77" s="23"/>
      <c r="H77" s="57">
        <f t="shared" si="13"/>
        <v>0</v>
      </c>
      <c r="I77" s="35"/>
      <c r="J77" s="15"/>
      <c r="K77" s="15"/>
      <c r="L77" s="15"/>
      <c r="M77" s="15"/>
      <c r="N77" s="15"/>
      <c r="O77" s="72">
        <f t="shared" si="11"/>
        <v>0</v>
      </c>
      <c r="P77" s="72"/>
      <c r="Q77" s="152"/>
      <c r="R77" s="257" t="s">
        <v>182</v>
      </c>
      <c r="S77" s="258" t="s">
        <v>228</v>
      </c>
      <c r="T77" s="259">
        <v>2</v>
      </c>
      <c r="U77" s="259"/>
      <c r="V77" s="259"/>
      <c r="W77" s="259"/>
      <c r="X77" s="260"/>
      <c r="Y77" s="151">
        <f t="shared" si="12"/>
        <v>1</v>
      </c>
      <c r="Z77" s="72"/>
    </row>
    <row r="78" spans="7:26" x14ac:dyDescent="0.3">
      <c r="G78" s="23"/>
      <c r="H78" s="57">
        <f t="shared" si="13"/>
        <v>1</v>
      </c>
      <c r="I78" s="35"/>
      <c r="J78" s="15"/>
      <c r="K78" s="15"/>
      <c r="L78" s="15"/>
      <c r="M78" s="15"/>
      <c r="N78" s="15"/>
      <c r="O78" s="72">
        <f t="shared" si="11"/>
        <v>0</v>
      </c>
      <c r="P78" s="72"/>
      <c r="Q78" s="152"/>
      <c r="R78" s="251"/>
      <c r="S78" s="15" t="s">
        <v>181</v>
      </c>
      <c r="T78" s="15"/>
      <c r="U78" s="15">
        <v>1</v>
      </c>
      <c r="V78" s="15"/>
      <c r="W78" s="15"/>
      <c r="X78" s="12"/>
      <c r="Y78" s="151">
        <f t="shared" si="12"/>
        <v>0.5</v>
      </c>
      <c r="Z78" s="72"/>
    </row>
    <row r="79" spans="7:26" x14ac:dyDescent="0.3">
      <c r="G79" s="23"/>
      <c r="H79" s="57">
        <f t="shared" si="13"/>
        <v>1</v>
      </c>
      <c r="I79" s="35"/>
      <c r="J79" s="15"/>
      <c r="K79" s="15"/>
      <c r="L79" s="15"/>
      <c r="M79" s="15"/>
      <c r="N79" s="15"/>
      <c r="O79" s="72">
        <f t="shared" si="11"/>
        <v>0</v>
      </c>
      <c r="P79" s="72"/>
      <c r="Q79" s="152"/>
      <c r="R79" s="251"/>
      <c r="S79" s="15" t="s">
        <v>178</v>
      </c>
      <c r="T79" s="15"/>
      <c r="U79" s="15">
        <v>1</v>
      </c>
      <c r="V79" s="15"/>
      <c r="W79" s="15"/>
      <c r="X79" s="12"/>
      <c r="Y79" s="151">
        <f t="shared" si="12"/>
        <v>0.5</v>
      </c>
      <c r="Z79" s="72"/>
    </row>
    <row r="80" spans="7:26" x14ac:dyDescent="0.3">
      <c r="G80" s="23"/>
      <c r="H80" s="57">
        <f t="shared" si="13"/>
        <v>0</v>
      </c>
      <c r="I80" s="35"/>
      <c r="J80" s="15"/>
      <c r="K80" s="15"/>
      <c r="L80" s="15"/>
      <c r="M80" s="15"/>
      <c r="N80" s="15"/>
      <c r="O80" s="72">
        <f t="shared" si="11"/>
        <v>0</v>
      </c>
      <c r="P80" s="72"/>
      <c r="Q80" s="152"/>
      <c r="R80" s="251"/>
      <c r="S80" s="15" t="s">
        <v>226</v>
      </c>
      <c r="T80" s="15">
        <v>2</v>
      </c>
      <c r="U80" s="15"/>
      <c r="V80" s="15"/>
      <c r="W80" s="15"/>
      <c r="X80" s="12"/>
      <c r="Y80" s="151">
        <f t="shared" si="12"/>
        <v>1</v>
      </c>
      <c r="Z80" s="72"/>
    </row>
    <row r="81" spans="7:26" ht="15" thickBot="1" x14ac:dyDescent="0.35">
      <c r="G81" s="23"/>
      <c r="H81" s="57">
        <f t="shared" si="13"/>
        <v>0</v>
      </c>
      <c r="I81" s="35"/>
      <c r="J81" s="15"/>
      <c r="K81" s="15"/>
      <c r="L81" s="15"/>
      <c r="M81" s="15"/>
      <c r="N81" s="15"/>
      <c r="O81" s="72">
        <f t="shared" si="11"/>
        <v>0</v>
      </c>
      <c r="P81" s="72"/>
      <c r="Q81" s="152"/>
      <c r="R81" s="255"/>
      <c r="S81" s="18" t="s">
        <v>227</v>
      </c>
      <c r="T81" s="18">
        <v>1</v>
      </c>
      <c r="U81" s="18"/>
      <c r="V81" s="18"/>
      <c r="W81" s="18"/>
      <c r="X81" s="20"/>
      <c r="Y81" s="151">
        <f t="shared" si="12"/>
        <v>0.5</v>
      </c>
      <c r="Z81" s="72"/>
    </row>
    <row r="82" spans="7:26" x14ac:dyDescent="0.3">
      <c r="G82" s="23"/>
      <c r="H82" s="57">
        <f t="shared" si="13"/>
        <v>2</v>
      </c>
      <c r="I82" s="35"/>
      <c r="J82" s="15"/>
      <c r="K82" s="15"/>
      <c r="L82" s="15"/>
      <c r="M82" s="15"/>
      <c r="N82" s="15"/>
      <c r="O82" s="72">
        <f t="shared" si="11"/>
        <v>0</v>
      </c>
      <c r="P82" s="72"/>
      <c r="Q82" s="52"/>
      <c r="R82" s="196" t="s">
        <v>161</v>
      </c>
      <c r="S82" s="15" t="s">
        <v>185</v>
      </c>
      <c r="T82" s="15"/>
      <c r="U82" s="15">
        <v>2</v>
      </c>
      <c r="V82" s="15"/>
      <c r="W82" s="15"/>
      <c r="Y82" s="72">
        <f t="shared" si="12"/>
        <v>1</v>
      </c>
      <c r="Z82" s="72"/>
    </row>
    <row r="83" spans="7:26" x14ac:dyDescent="0.3">
      <c r="G83" s="23"/>
      <c r="H83" s="57">
        <f t="shared" si="13"/>
        <v>2</v>
      </c>
      <c r="I83" s="35"/>
      <c r="J83" s="15"/>
      <c r="K83" s="15"/>
      <c r="L83" s="15"/>
      <c r="M83" s="15"/>
      <c r="N83" s="15"/>
      <c r="O83" s="72">
        <f t="shared" si="11"/>
        <v>0</v>
      </c>
      <c r="P83" s="72"/>
      <c r="Q83" s="52"/>
      <c r="R83" s="23" t="s">
        <v>183</v>
      </c>
      <c r="S83" s="15" t="s">
        <v>184</v>
      </c>
      <c r="T83" s="15"/>
      <c r="U83" s="15">
        <v>2</v>
      </c>
      <c r="V83" s="15"/>
      <c r="W83" s="15"/>
      <c r="Y83" s="72">
        <f t="shared" si="12"/>
        <v>1</v>
      </c>
      <c r="Z83" s="72"/>
    </row>
    <row r="84" spans="7:26" ht="15" thickBot="1" x14ac:dyDescent="0.35">
      <c r="G84" s="23"/>
      <c r="H84" s="57">
        <f t="shared" si="13"/>
        <v>1</v>
      </c>
      <c r="I84" s="36"/>
      <c r="J84" s="18"/>
      <c r="K84" s="18"/>
      <c r="L84" s="18"/>
      <c r="M84" s="18"/>
      <c r="N84" s="18"/>
      <c r="O84" s="72">
        <f t="shared" si="11"/>
        <v>0</v>
      </c>
      <c r="P84" s="72"/>
      <c r="Q84" s="53"/>
      <c r="R84" s="198" t="s">
        <v>233</v>
      </c>
      <c r="S84" s="197" t="s">
        <v>235</v>
      </c>
      <c r="T84" s="197"/>
      <c r="U84" s="197">
        <v>1</v>
      </c>
      <c r="V84" s="197">
        <v>1</v>
      </c>
      <c r="W84" s="18"/>
      <c r="X84" s="19"/>
      <c r="Y84" s="72">
        <f t="shared" si="12"/>
        <v>0.5</v>
      </c>
      <c r="Z84" s="72"/>
    </row>
    <row r="85" spans="7:26" ht="15" thickBot="1" x14ac:dyDescent="0.35">
      <c r="G85" s="48" t="s">
        <v>104</v>
      </c>
      <c r="H85" s="56" t="s">
        <v>13</v>
      </c>
      <c r="I85" s="42" t="s">
        <v>46</v>
      </c>
      <c r="J85" s="43" t="s">
        <v>14</v>
      </c>
      <c r="K85" s="44" t="s">
        <v>15</v>
      </c>
      <c r="L85" s="44" t="s">
        <v>51</v>
      </c>
      <c r="M85" s="44" t="s">
        <v>52</v>
      </c>
      <c r="N85" s="44" t="s">
        <v>53</v>
      </c>
      <c r="O85" s="71" t="s">
        <v>38</v>
      </c>
      <c r="P85" s="71" t="s">
        <v>59</v>
      </c>
      <c r="Q85" s="51"/>
      <c r="R85" s="42" t="s">
        <v>63</v>
      </c>
      <c r="S85" s="42" t="s">
        <v>46</v>
      </c>
      <c r="T85" s="43" t="s">
        <v>14</v>
      </c>
      <c r="U85" s="44" t="s">
        <v>15</v>
      </c>
      <c r="V85" s="44" t="s">
        <v>51</v>
      </c>
      <c r="W85" s="44" t="s">
        <v>52</v>
      </c>
      <c r="X85" s="44" t="s">
        <v>53</v>
      </c>
      <c r="Y85" s="71" t="s">
        <v>38</v>
      </c>
      <c r="Z85" s="71" t="s">
        <v>59</v>
      </c>
    </row>
    <row r="86" spans="7:26" ht="15" thickBot="1" x14ac:dyDescent="0.35">
      <c r="G86" s="22" t="s">
        <v>20</v>
      </c>
      <c r="H86" s="84" t="s">
        <v>50</v>
      </c>
      <c r="I86" s="85" t="s">
        <v>130</v>
      </c>
      <c r="J86" s="86"/>
      <c r="K86" s="86"/>
      <c r="L86" s="86">
        <v>1</v>
      </c>
      <c r="M86" s="86">
        <v>1</v>
      </c>
      <c r="N86" s="87"/>
      <c r="O86" s="88"/>
      <c r="P86" s="88"/>
      <c r="Q86" s="54"/>
      <c r="R86" s="85" t="s">
        <v>272</v>
      </c>
      <c r="S86" s="85" t="s">
        <v>272</v>
      </c>
      <c r="T86" s="86"/>
      <c r="U86" s="86"/>
      <c r="V86" s="86">
        <v>2</v>
      </c>
      <c r="W86" s="86">
        <v>2</v>
      </c>
      <c r="X86" s="87"/>
      <c r="Y86" s="88"/>
      <c r="Z86" s="88"/>
    </row>
    <row r="87" spans="7:26" x14ac:dyDescent="0.3">
      <c r="G87" s="49" t="s">
        <v>55</v>
      </c>
      <c r="H87" s="89" t="s">
        <v>50</v>
      </c>
      <c r="I87" s="90" t="s">
        <v>131</v>
      </c>
      <c r="J87" s="91"/>
      <c r="K87" s="91"/>
      <c r="L87" s="91">
        <v>2</v>
      </c>
      <c r="M87" s="91">
        <v>2</v>
      </c>
      <c r="N87" s="92"/>
      <c r="O87" s="93"/>
      <c r="P87" s="93"/>
      <c r="Q87" s="94"/>
      <c r="R87" s="90"/>
      <c r="S87" s="90"/>
      <c r="T87" s="91"/>
      <c r="U87" s="91"/>
      <c r="V87" s="91"/>
      <c r="W87" s="91"/>
      <c r="X87" s="92"/>
      <c r="Y87" s="93"/>
      <c r="Z87" s="93"/>
    </row>
    <row r="88" spans="7:26" x14ac:dyDescent="0.3">
      <c r="G88" s="49">
        <f>SUM(H88:H105)</f>
        <v>19</v>
      </c>
      <c r="H88" s="57">
        <f t="shared" ref="H88:H105" si="14">MAX(K88:N88)+MAX(U88:X88)</f>
        <v>4</v>
      </c>
      <c r="I88" s="11" t="s">
        <v>393</v>
      </c>
      <c r="K88">
        <v>1</v>
      </c>
      <c r="L88">
        <v>1</v>
      </c>
      <c r="M88">
        <v>1</v>
      </c>
      <c r="N88">
        <v>1</v>
      </c>
      <c r="O88" s="79">
        <f t="shared" ref="O88:O105" si="15">(J88+K88)*$Y$3</f>
        <v>0.5</v>
      </c>
      <c r="P88" s="79"/>
      <c r="Q88" s="52"/>
      <c r="R88" s="81" t="s">
        <v>163</v>
      </c>
      <c r="S88" s="81" t="s">
        <v>189</v>
      </c>
      <c r="T88" s="82"/>
      <c r="U88" s="82">
        <v>2</v>
      </c>
      <c r="V88" s="82">
        <v>3</v>
      </c>
      <c r="W88" s="82">
        <v>3</v>
      </c>
      <c r="X88" s="83">
        <v>3</v>
      </c>
      <c r="Y88" s="79">
        <f t="shared" ref="Y88:Y105" si="16">(T88+U88)*$Y$3</f>
        <v>1</v>
      </c>
      <c r="Z88" s="79"/>
    </row>
    <row r="89" spans="7:26" x14ac:dyDescent="0.3">
      <c r="G89" s="23"/>
      <c r="H89" s="57">
        <f t="shared" si="14"/>
        <v>3</v>
      </c>
      <c r="I89" s="35" t="s">
        <v>186</v>
      </c>
      <c r="J89" s="15"/>
      <c r="K89" s="15"/>
      <c r="L89" s="15">
        <v>1</v>
      </c>
      <c r="M89" s="15"/>
      <c r="N89" s="15"/>
      <c r="O89" s="72">
        <f t="shared" si="15"/>
        <v>0</v>
      </c>
      <c r="P89" s="72"/>
      <c r="Q89" s="52"/>
      <c r="R89" s="35" t="s">
        <v>154</v>
      </c>
      <c r="S89" s="35" t="s">
        <v>190</v>
      </c>
      <c r="T89" s="15"/>
      <c r="U89" s="15">
        <v>1</v>
      </c>
      <c r="V89" s="15">
        <v>2</v>
      </c>
      <c r="W89" s="15">
        <v>2</v>
      </c>
      <c r="Y89" s="72">
        <f t="shared" si="16"/>
        <v>0.5</v>
      </c>
      <c r="Z89" s="72"/>
    </row>
    <row r="90" spans="7:26" x14ac:dyDescent="0.3">
      <c r="G90" s="23"/>
      <c r="H90" s="57">
        <f t="shared" si="14"/>
        <v>3</v>
      </c>
      <c r="I90" s="35" t="s">
        <v>376</v>
      </c>
      <c r="J90" s="15"/>
      <c r="K90" s="15"/>
      <c r="L90" s="15">
        <v>2</v>
      </c>
      <c r="M90" s="15">
        <v>2</v>
      </c>
      <c r="N90" s="15"/>
      <c r="O90" s="72">
        <f t="shared" si="15"/>
        <v>0</v>
      </c>
      <c r="P90" s="72"/>
      <c r="Q90" s="52"/>
      <c r="R90" s="35" t="s">
        <v>187</v>
      </c>
      <c r="S90" s="35" t="s">
        <v>191</v>
      </c>
      <c r="T90" s="15"/>
      <c r="U90" s="15">
        <v>1</v>
      </c>
      <c r="V90" s="15">
        <v>1</v>
      </c>
      <c r="W90" s="15">
        <v>1</v>
      </c>
      <c r="Y90" s="72">
        <f t="shared" si="16"/>
        <v>0.5</v>
      </c>
      <c r="Z90" s="72"/>
    </row>
    <row r="91" spans="7:26" ht="15" thickBot="1" x14ac:dyDescent="0.35">
      <c r="G91" s="23"/>
      <c r="H91" s="57">
        <f t="shared" si="14"/>
        <v>0</v>
      </c>
      <c r="I91" s="35"/>
      <c r="J91" s="15"/>
      <c r="K91" s="15"/>
      <c r="L91" s="15"/>
      <c r="M91" s="15"/>
      <c r="N91" s="15"/>
      <c r="O91" s="72">
        <f t="shared" si="15"/>
        <v>0</v>
      </c>
      <c r="P91" s="72"/>
      <c r="Q91" s="52"/>
      <c r="R91" s="35"/>
      <c r="S91" s="35"/>
      <c r="T91" s="15"/>
      <c r="U91" s="15"/>
      <c r="V91" s="15"/>
      <c r="W91" s="15"/>
      <c r="Y91" s="72">
        <f t="shared" si="16"/>
        <v>0</v>
      </c>
      <c r="Z91" s="72"/>
    </row>
    <row r="92" spans="7:26" x14ac:dyDescent="0.3">
      <c r="G92" s="23"/>
      <c r="H92" s="57">
        <f t="shared" si="14"/>
        <v>2</v>
      </c>
      <c r="I92" s="35"/>
      <c r="J92" s="15"/>
      <c r="K92" s="15"/>
      <c r="L92" s="15"/>
      <c r="M92" s="15"/>
      <c r="N92" s="15"/>
      <c r="O92" s="72">
        <f t="shared" si="15"/>
        <v>0</v>
      </c>
      <c r="P92" s="72"/>
      <c r="Q92" s="152"/>
      <c r="R92" s="180" t="s">
        <v>188</v>
      </c>
      <c r="S92" s="181" t="s">
        <v>288</v>
      </c>
      <c r="T92" s="182">
        <v>2</v>
      </c>
      <c r="U92" s="182"/>
      <c r="V92" s="182">
        <v>2</v>
      </c>
      <c r="W92" s="182">
        <v>1</v>
      </c>
      <c r="X92" s="183"/>
      <c r="Y92" s="151">
        <f t="shared" si="16"/>
        <v>1</v>
      </c>
      <c r="Z92" s="72"/>
    </row>
    <row r="93" spans="7:26" x14ac:dyDescent="0.3">
      <c r="G93" s="23"/>
      <c r="H93" s="57">
        <f t="shared" si="14"/>
        <v>1</v>
      </c>
      <c r="I93" s="35"/>
      <c r="J93" s="15"/>
      <c r="K93" s="15"/>
      <c r="L93" s="15"/>
      <c r="M93" s="15"/>
      <c r="N93" s="15"/>
      <c r="O93" s="72">
        <f t="shared" si="15"/>
        <v>0</v>
      </c>
      <c r="P93" s="72"/>
      <c r="Q93" s="152"/>
      <c r="R93" s="176"/>
      <c r="S93" s="35" t="s">
        <v>192</v>
      </c>
      <c r="T93" s="15"/>
      <c r="U93" s="15">
        <v>1</v>
      </c>
      <c r="V93" s="15">
        <v>1</v>
      </c>
      <c r="W93" s="15">
        <v>1</v>
      </c>
      <c r="X93" s="177"/>
      <c r="Y93" s="151">
        <f t="shared" si="16"/>
        <v>0.5</v>
      </c>
      <c r="Z93" s="72"/>
    </row>
    <row r="94" spans="7:26" x14ac:dyDescent="0.3">
      <c r="G94" s="23"/>
      <c r="H94" s="57">
        <f t="shared" si="14"/>
        <v>1</v>
      </c>
      <c r="I94" s="35"/>
      <c r="J94" s="15"/>
      <c r="K94" s="15"/>
      <c r="L94" s="15"/>
      <c r="M94" s="15"/>
      <c r="N94" s="15"/>
      <c r="O94" s="72">
        <f t="shared" si="15"/>
        <v>0</v>
      </c>
      <c r="P94" s="72"/>
      <c r="Q94" s="152"/>
      <c r="R94" s="176"/>
      <c r="S94" s="245" t="s">
        <v>193</v>
      </c>
      <c r="T94" s="243"/>
      <c r="U94" s="243">
        <v>1</v>
      </c>
      <c r="V94" s="243">
        <v>1</v>
      </c>
      <c r="W94" s="243">
        <v>1</v>
      </c>
      <c r="X94" s="246">
        <v>1</v>
      </c>
      <c r="Y94" s="151">
        <f t="shared" si="16"/>
        <v>0.5</v>
      </c>
      <c r="Z94" s="72"/>
    </row>
    <row r="95" spans="7:26" x14ac:dyDescent="0.3">
      <c r="G95" s="23"/>
      <c r="H95" s="57">
        <f t="shared" si="14"/>
        <v>1</v>
      </c>
      <c r="I95" s="11"/>
      <c r="J95" s="15"/>
      <c r="K95" s="15"/>
      <c r="L95" s="15"/>
      <c r="M95" s="15"/>
      <c r="N95" s="15"/>
      <c r="O95" s="72">
        <f t="shared" si="15"/>
        <v>0</v>
      </c>
      <c r="P95" s="72"/>
      <c r="Q95" s="152"/>
      <c r="R95" s="176"/>
      <c r="S95" s="245" t="s">
        <v>289</v>
      </c>
      <c r="T95" s="243"/>
      <c r="U95" s="243">
        <v>1</v>
      </c>
      <c r="V95" s="243"/>
      <c r="W95" s="243"/>
      <c r="X95" s="177">
        <v>1</v>
      </c>
      <c r="Y95" s="151">
        <f t="shared" si="16"/>
        <v>0.5</v>
      </c>
      <c r="Z95" s="72"/>
    </row>
    <row r="96" spans="7:26" ht="15" thickBot="1" x14ac:dyDescent="0.35">
      <c r="G96" s="23"/>
      <c r="H96" s="57">
        <f t="shared" si="14"/>
        <v>0</v>
      </c>
      <c r="I96" s="35"/>
      <c r="J96" s="15"/>
      <c r="K96" s="15"/>
      <c r="L96" s="15"/>
      <c r="M96" s="15"/>
      <c r="N96" s="15"/>
      <c r="O96" s="72">
        <f t="shared" si="15"/>
        <v>0</v>
      </c>
      <c r="P96" s="72"/>
      <c r="Q96" s="152"/>
      <c r="R96" s="247"/>
      <c r="S96" s="248"/>
      <c r="T96" s="178"/>
      <c r="U96" s="178"/>
      <c r="V96" s="178"/>
      <c r="W96" s="178"/>
      <c r="X96" s="185"/>
      <c r="Y96" s="151">
        <f t="shared" si="16"/>
        <v>0</v>
      </c>
      <c r="Z96" s="72"/>
    </row>
    <row r="97" spans="7:26" x14ac:dyDescent="0.3">
      <c r="G97" s="23"/>
      <c r="H97" s="57">
        <f t="shared" si="14"/>
        <v>0</v>
      </c>
      <c r="I97" s="35"/>
      <c r="J97" s="15"/>
      <c r="K97" s="15"/>
      <c r="L97" s="15"/>
      <c r="M97" s="15"/>
      <c r="N97" s="15"/>
      <c r="O97" s="72">
        <f t="shared" si="15"/>
        <v>0</v>
      </c>
      <c r="P97" s="72"/>
      <c r="Q97" s="52"/>
      <c r="R97" s="35"/>
      <c r="S97" s="35"/>
      <c r="T97" s="15"/>
      <c r="U97" s="15"/>
      <c r="V97" s="15"/>
      <c r="W97" s="15"/>
      <c r="Y97" s="72">
        <f t="shared" si="16"/>
        <v>0</v>
      </c>
      <c r="Z97" s="72"/>
    </row>
    <row r="98" spans="7:26" x14ac:dyDescent="0.3">
      <c r="G98" s="23"/>
      <c r="H98" s="57">
        <f t="shared" si="14"/>
        <v>2</v>
      </c>
      <c r="I98" s="35"/>
      <c r="J98" s="15"/>
      <c r="K98" s="15"/>
      <c r="L98" s="15"/>
      <c r="M98" s="15"/>
      <c r="N98" s="15"/>
      <c r="O98" s="72">
        <f t="shared" si="15"/>
        <v>0</v>
      </c>
      <c r="P98" s="72"/>
      <c r="Q98" s="52"/>
      <c r="R98" s="35" t="s">
        <v>286</v>
      </c>
      <c r="S98" s="35" t="s">
        <v>194</v>
      </c>
      <c r="T98" s="15">
        <v>3</v>
      </c>
      <c r="U98" s="15">
        <v>2</v>
      </c>
      <c r="V98" s="15"/>
      <c r="W98" s="15"/>
      <c r="Y98" s="72">
        <f t="shared" si="16"/>
        <v>2.5</v>
      </c>
      <c r="Z98" s="72"/>
    </row>
    <row r="99" spans="7:26" x14ac:dyDescent="0.3">
      <c r="G99" s="23"/>
      <c r="H99" s="57">
        <f t="shared" si="14"/>
        <v>0</v>
      </c>
      <c r="I99" s="35"/>
      <c r="J99" s="15"/>
      <c r="K99" s="15"/>
      <c r="L99" s="15"/>
      <c r="M99" s="15"/>
      <c r="N99" s="15"/>
      <c r="O99" s="72">
        <f t="shared" si="15"/>
        <v>0</v>
      </c>
      <c r="P99" s="72"/>
      <c r="Q99" s="52"/>
      <c r="R99" s="35"/>
      <c r="S99" s="35"/>
      <c r="T99" s="15"/>
      <c r="U99" s="15"/>
      <c r="V99" s="15"/>
      <c r="W99" s="15"/>
      <c r="Y99" s="72">
        <f t="shared" si="16"/>
        <v>0</v>
      </c>
      <c r="Z99" s="72"/>
    </row>
    <row r="100" spans="7:26" x14ac:dyDescent="0.3">
      <c r="G100" s="23"/>
      <c r="H100" s="57">
        <f t="shared" si="14"/>
        <v>2</v>
      </c>
      <c r="I100" s="35"/>
      <c r="J100" s="15"/>
      <c r="K100" s="15"/>
      <c r="L100" s="15"/>
      <c r="M100" s="15"/>
      <c r="N100" s="15"/>
      <c r="O100" s="72">
        <f t="shared" si="15"/>
        <v>0</v>
      </c>
      <c r="P100" s="72"/>
      <c r="Q100" s="52"/>
      <c r="R100" s="35" t="s">
        <v>250</v>
      </c>
      <c r="S100" s="35" t="s">
        <v>375</v>
      </c>
      <c r="T100" s="15"/>
      <c r="U100" s="15">
        <v>2</v>
      </c>
      <c r="V100" s="15">
        <v>2</v>
      </c>
      <c r="W100" s="15">
        <v>2</v>
      </c>
      <c r="Y100" s="72">
        <f t="shared" si="16"/>
        <v>1</v>
      </c>
      <c r="Z100" s="72"/>
    </row>
    <row r="101" spans="7:26" x14ac:dyDescent="0.3">
      <c r="G101" s="23"/>
      <c r="H101" s="57">
        <f t="shared" si="14"/>
        <v>0</v>
      </c>
      <c r="I101" s="35"/>
      <c r="J101" s="15"/>
      <c r="K101" s="15"/>
      <c r="L101" s="15"/>
      <c r="M101" s="15"/>
      <c r="N101" s="15"/>
      <c r="O101" s="72">
        <f t="shared" si="15"/>
        <v>0</v>
      </c>
      <c r="P101" s="72"/>
      <c r="Q101" s="52"/>
      <c r="R101" s="35"/>
      <c r="S101" s="35"/>
      <c r="T101" s="15"/>
      <c r="U101" s="15"/>
      <c r="V101" s="15"/>
      <c r="W101" s="15"/>
      <c r="Y101" s="72">
        <f t="shared" si="16"/>
        <v>0</v>
      </c>
      <c r="Z101" s="72"/>
    </row>
    <row r="102" spans="7:26" x14ac:dyDescent="0.3">
      <c r="G102" s="23"/>
      <c r="H102" s="57">
        <f t="shared" si="14"/>
        <v>0</v>
      </c>
      <c r="I102" s="35"/>
      <c r="J102" s="15"/>
      <c r="K102" s="15"/>
      <c r="L102" s="15"/>
      <c r="M102" s="15"/>
      <c r="N102" s="15"/>
      <c r="O102" s="72">
        <f t="shared" si="15"/>
        <v>0</v>
      </c>
      <c r="P102" s="72"/>
      <c r="Q102" s="52"/>
      <c r="R102" s="35"/>
      <c r="S102" s="35"/>
      <c r="T102" s="15"/>
      <c r="U102" s="15"/>
      <c r="V102" s="15"/>
      <c r="W102" s="15"/>
      <c r="Y102" s="72">
        <f t="shared" si="16"/>
        <v>0</v>
      </c>
      <c r="Z102" s="72"/>
    </row>
    <row r="103" spans="7:26" x14ac:dyDescent="0.3">
      <c r="G103" s="23"/>
      <c r="H103" s="57">
        <f t="shared" si="14"/>
        <v>0</v>
      </c>
      <c r="I103" s="35"/>
      <c r="J103" s="15"/>
      <c r="K103" s="15"/>
      <c r="L103" s="15"/>
      <c r="M103" s="15"/>
      <c r="N103" s="15"/>
      <c r="O103" s="72">
        <f t="shared" si="15"/>
        <v>0</v>
      </c>
      <c r="P103" s="72"/>
      <c r="Q103" s="52"/>
      <c r="R103" s="35"/>
      <c r="S103" s="35"/>
      <c r="T103" s="15"/>
      <c r="U103" s="15"/>
      <c r="V103" s="15"/>
      <c r="W103" s="15"/>
      <c r="Y103" s="72">
        <f t="shared" si="16"/>
        <v>0</v>
      </c>
      <c r="Z103" s="72"/>
    </row>
    <row r="104" spans="7:26" x14ac:dyDescent="0.3">
      <c r="G104" s="23"/>
      <c r="H104" s="57">
        <f t="shared" si="14"/>
        <v>0</v>
      </c>
      <c r="I104" s="35"/>
      <c r="J104" s="15"/>
      <c r="K104" s="15"/>
      <c r="L104" s="15"/>
      <c r="M104" s="15"/>
      <c r="N104" s="15"/>
      <c r="O104" s="72">
        <f t="shared" si="15"/>
        <v>0</v>
      </c>
      <c r="P104" s="72"/>
      <c r="Q104" s="52"/>
      <c r="R104" s="35"/>
      <c r="S104" s="35"/>
      <c r="T104" s="15"/>
      <c r="U104" s="15"/>
      <c r="V104" s="15"/>
      <c r="W104" s="15"/>
      <c r="Y104" s="72">
        <f t="shared" si="16"/>
        <v>0</v>
      </c>
      <c r="Z104" s="72"/>
    </row>
    <row r="105" spans="7:26" ht="15" thickBot="1" x14ac:dyDescent="0.35">
      <c r="G105" s="23"/>
      <c r="H105" s="57">
        <f t="shared" si="14"/>
        <v>0</v>
      </c>
      <c r="I105" s="36"/>
      <c r="J105" s="18"/>
      <c r="K105" s="18"/>
      <c r="L105" s="18"/>
      <c r="M105" s="18"/>
      <c r="N105" s="18"/>
      <c r="O105" s="72">
        <f t="shared" si="15"/>
        <v>0</v>
      </c>
      <c r="P105" s="72"/>
      <c r="Q105" s="53"/>
      <c r="R105" s="36"/>
      <c r="S105" s="36"/>
      <c r="T105" s="18"/>
      <c r="U105" s="18"/>
      <c r="V105" s="18"/>
      <c r="W105" s="18"/>
      <c r="X105" s="19"/>
      <c r="Y105" s="72">
        <f t="shared" si="16"/>
        <v>0</v>
      </c>
      <c r="Z105" s="72"/>
    </row>
    <row r="106" spans="7:26" ht="15" thickBot="1" x14ac:dyDescent="0.35">
      <c r="G106" s="48" t="s">
        <v>105</v>
      </c>
      <c r="H106" s="56" t="s">
        <v>13</v>
      </c>
      <c r="I106" s="42" t="s">
        <v>46</v>
      </c>
      <c r="J106" s="43" t="s">
        <v>14</v>
      </c>
      <c r="K106" s="44" t="s">
        <v>15</v>
      </c>
      <c r="L106" s="44" t="s">
        <v>51</v>
      </c>
      <c r="M106" s="44" t="s">
        <v>52</v>
      </c>
      <c r="N106" s="44" t="s">
        <v>53</v>
      </c>
      <c r="O106" s="71" t="s">
        <v>38</v>
      </c>
      <c r="P106" s="71" t="s">
        <v>59</v>
      </c>
      <c r="Q106" s="51"/>
      <c r="R106" s="42" t="s">
        <v>63</v>
      </c>
      <c r="S106" s="42" t="s">
        <v>46</v>
      </c>
      <c r="T106" s="43" t="s">
        <v>14</v>
      </c>
      <c r="U106" s="44" t="s">
        <v>15</v>
      </c>
      <c r="V106" s="44" t="s">
        <v>51</v>
      </c>
      <c r="W106" s="44" t="s">
        <v>52</v>
      </c>
      <c r="X106" s="44" t="s">
        <v>53</v>
      </c>
      <c r="Y106" s="71" t="s">
        <v>38</v>
      </c>
      <c r="Z106" s="71" t="s">
        <v>59</v>
      </c>
    </row>
    <row r="107" spans="7:26" ht="15" thickBot="1" x14ac:dyDescent="0.35">
      <c r="G107" s="22" t="s">
        <v>20</v>
      </c>
      <c r="H107" s="84" t="s">
        <v>50</v>
      </c>
      <c r="I107" s="85" t="s">
        <v>130</v>
      </c>
      <c r="J107" s="86"/>
      <c r="K107" s="86"/>
      <c r="L107" s="86">
        <v>1</v>
      </c>
      <c r="M107" s="86">
        <v>1</v>
      </c>
      <c r="N107" s="87"/>
      <c r="O107" s="88"/>
      <c r="P107" s="88"/>
      <c r="Q107" s="54"/>
      <c r="R107" s="85" t="s">
        <v>272</v>
      </c>
      <c r="S107" s="85" t="s">
        <v>272</v>
      </c>
      <c r="T107" s="86"/>
      <c r="U107" s="86"/>
      <c r="V107" s="86">
        <v>2</v>
      </c>
      <c r="W107" s="86">
        <v>2</v>
      </c>
      <c r="X107" s="87"/>
      <c r="Y107" s="88"/>
      <c r="Z107" s="88"/>
    </row>
    <row r="108" spans="7:26" ht="15" thickBot="1" x14ac:dyDescent="0.35">
      <c r="G108" s="49" t="s">
        <v>55</v>
      </c>
      <c r="H108" s="89" t="s">
        <v>50</v>
      </c>
      <c r="I108" s="90" t="s">
        <v>131</v>
      </c>
      <c r="J108" s="91"/>
      <c r="K108" s="91"/>
      <c r="L108" s="91">
        <v>2</v>
      </c>
      <c r="M108" s="91">
        <v>2</v>
      </c>
      <c r="N108" s="92"/>
      <c r="O108" s="93"/>
      <c r="P108" s="93"/>
      <c r="Q108" s="94"/>
      <c r="R108" s="173"/>
      <c r="S108" s="90" t="s">
        <v>437</v>
      </c>
      <c r="T108" s="91"/>
      <c r="U108" s="91"/>
      <c r="V108" s="91">
        <v>2</v>
      </c>
      <c r="W108" s="91">
        <v>2</v>
      </c>
      <c r="X108" s="92"/>
      <c r="Y108" s="93"/>
      <c r="Z108" s="93"/>
    </row>
    <row r="109" spans="7:26" x14ac:dyDescent="0.3">
      <c r="G109" s="49">
        <f>SUM(H109:H124)</f>
        <v>19</v>
      </c>
      <c r="H109" s="57">
        <f t="shared" ref="H109:H115" si="17">MAX(K109:N109)+MAX(U109:X109)</f>
        <v>3</v>
      </c>
      <c r="I109" s="11" t="s">
        <v>72</v>
      </c>
      <c r="N109">
        <v>1</v>
      </c>
      <c r="O109" s="79">
        <f t="shared" ref="O109:O124" si="18">(J109+K109)*$Y$3</f>
        <v>0</v>
      </c>
      <c r="P109" s="79"/>
      <c r="Q109" s="52"/>
      <c r="R109" s="238" t="s">
        <v>154</v>
      </c>
      <c r="S109" s="184" t="s">
        <v>203</v>
      </c>
      <c r="T109" s="40"/>
      <c r="U109" s="40"/>
      <c r="V109" s="40">
        <v>2</v>
      </c>
      <c r="W109" s="40">
        <v>2</v>
      </c>
      <c r="X109" s="83"/>
      <c r="Y109" s="79">
        <f t="shared" ref="Y109:Y124" si="19">(T109+U109)*$Y$3</f>
        <v>0</v>
      </c>
      <c r="Z109" s="79"/>
    </row>
    <row r="110" spans="7:26" x14ac:dyDescent="0.3">
      <c r="G110" s="23"/>
      <c r="H110" s="57">
        <f t="shared" si="17"/>
        <v>0</v>
      </c>
      <c r="I110" s="35"/>
      <c r="J110" s="15"/>
      <c r="K110" s="15"/>
      <c r="L110" s="15"/>
      <c r="M110" s="15"/>
      <c r="N110" s="15"/>
      <c r="O110" s="72">
        <f t="shared" si="18"/>
        <v>0</v>
      </c>
      <c r="P110" s="72"/>
      <c r="Q110" s="52"/>
      <c r="R110" s="23"/>
      <c r="S110" s="15"/>
      <c r="T110" s="15"/>
      <c r="U110" s="15"/>
      <c r="V110" s="15"/>
      <c r="W110" s="15"/>
      <c r="Y110" s="72">
        <f t="shared" si="19"/>
        <v>0</v>
      </c>
      <c r="Z110" s="72"/>
    </row>
    <row r="111" spans="7:26" x14ac:dyDescent="0.3">
      <c r="G111" s="23"/>
      <c r="H111" s="57">
        <f t="shared" si="17"/>
        <v>1</v>
      </c>
      <c r="I111" s="35"/>
      <c r="J111" s="15"/>
      <c r="K111" s="15"/>
      <c r="L111" s="15"/>
      <c r="M111" s="15"/>
      <c r="N111" s="15"/>
      <c r="O111" s="72">
        <f t="shared" si="18"/>
        <v>0</v>
      </c>
      <c r="P111" s="72"/>
      <c r="Q111" s="52"/>
      <c r="R111" s="23" t="s">
        <v>279</v>
      </c>
      <c r="S111" s="15" t="s">
        <v>118</v>
      </c>
      <c r="T111" s="15"/>
      <c r="U111" s="15"/>
      <c r="V111" s="15">
        <v>1</v>
      </c>
      <c r="W111" s="15">
        <v>1</v>
      </c>
      <c r="Y111" s="72">
        <f t="shared" si="19"/>
        <v>0</v>
      </c>
      <c r="Z111" s="72"/>
    </row>
    <row r="112" spans="7:26" x14ac:dyDescent="0.3">
      <c r="G112" s="23"/>
      <c r="H112" s="57">
        <f t="shared" si="17"/>
        <v>1</v>
      </c>
      <c r="I112" s="35"/>
      <c r="J112" s="15"/>
      <c r="K112" s="15"/>
      <c r="L112" s="15"/>
      <c r="M112" s="15"/>
      <c r="N112" s="15"/>
      <c r="O112" s="72">
        <f t="shared" si="18"/>
        <v>0</v>
      </c>
      <c r="P112" s="72"/>
      <c r="Q112" s="52"/>
      <c r="R112" s="23" t="s">
        <v>197</v>
      </c>
      <c r="S112" s="15" t="s">
        <v>118</v>
      </c>
      <c r="T112" s="15"/>
      <c r="U112" s="15"/>
      <c r="V112" s="15">
        <v>1</v>
      </c>
      <c r="W112" s="15">
        <v>1</v>
      </c>
      <c r="Y112" s="72">
        <f t="shared" si="19"/>
        <v>0</v>
      </c>
      <c r="Z112" s="72"/>
    </row>
    <row r="113" spans="7:26" x14ac:dyDescent="0.3">
      <c r="G113" s="23"/>
      <c r="H113" s="57">
        <f t="shared" si="17"/>
        <v>1</v>
      </c>
      <c r="I113" s="35"/>
      <c r="J113" s="15"/>
      <c r="K113" s="15"/>
      <c r="L113" s="15"/>
      <c r="M113" s="15"/>
      <c r="N113" s="15"/>
      <c r="O113" s="72">
        <f t="shared" si="18"/>
        <v>0</v>
      </c>
      <c r="P113" s="72"/>
      <c r="Q113" s="52"/>
      <c r="R113" s="23" t="s">
        <v>198</v>
      </c>
      <c r="S113" s="15" t="s">
        <v>118</v>
      </c>
      <c r="T113" s="15"/>
      <c r="U113" s="15"/>
      <c r="V113" s="15">
        <v>1</v>
      </c>
      <c r="W113" s="15">
        <v>1</v>
      </c>
      <c r="Y113" s="72">
        <f t="shared" si="19"/>
        <v>0</v>
      </c>
      <c r="Z113" s="72"/>
    </row>
    <row r="114" spans="7:26" x14ac:dyDescent="0.3">
      <c r="G114" s="23"/>
      <c r="H114" s="57">
        <f t="shared" si="17"/>
        <v>1</v>
      </c>
      <c r="I114" s="11"/>
      <c r="J114" s="15"/>
      <c r="K114" s="15"/>
      <c r="L114" s="15"/>
      <c r="M114" s="15"/>
      <c r="N114" s="15"/>
      <c r="O114" s="72">
        <f t="shared" si="18"/>
        <v>0</v>
      </c>
      <c r="P114" s="72"/>
      <c r="Q114" s="52"/>
      <c r="R114" s="23" t="s">
        <v>431</v>
      </c>
      <c r="S114" s="15" t="s">
        <v>118</v>
      </c>
      <c r="T114" s="15"/>
      <c r="U114" s="15"/>
      <c r="V114" s="15">
        <v>1</v>
      </c>
      <c r="W114" s="15">
        <v>1</v>
      </c>
      <c r="Y114" s="72">
        <f t="shared" si="19"/>
        <v>0</v>
      </c>
      <c r="Z114" s="72"/>
    </row>
    <row r="115" spans="7:26" x14ac:dyDescent="0.3">
      <c r="G115" s="23"/>
      <c r="H115" s="57">
        <f t="shared" si="17"/>
        <v>0</v>
      </c>
      <c r="I115" s="35"/>
      <c r="J115" s="15"/>
      <c r="K115" s="15"/>
      <c r="L115" s="15"/>
      <c r="M115" s="15"/>
      <c r="N115" s="15"/>
      <c r="O115" s="72">
        <f t="shared" si="18"/>
        <v>0</v>
      </c>
      <c r="P115" s="72"/>
      <c r="Q115" s="52"/>
      <c r="R115" s="23"/>
      <c r="S115" s="15"/>
      <c r="T115" s="40"/>
      <c r="U115" s="40"/>
      <c r="V115" s="40"/>
      <c r="W115" s="40"/>
      <c r="Y115" s="72">
        <f t="shared" si="19"/>
        <v>0</v>
      </c>
      <c r="Z115" s="72"/>
    </row>
    <row r="116" spans="7:26" x14ac:dyDescent="0.3">
      <c r="G116" s="23"/>
      <c r="H116" s="57">
        <f>MAX(K116:N116)+MAX(X116:X116)</f>
        <v>0</v>
      </c>
      <c r="I116" s="35"/>
      <c r="J116" s="15"/>
      <c r="K116" s="15"/>
      <c r="L116" s="15"/>
      <c r="M116" s="15"/>
      <c r="N116" s="15"/>
      <c r="O116" s="72">
        <f t="shared" si="18"/>
        <v>0</v>
      </c>
      <c r="P116" s="72"/>
      <c r="Q116" s="52"/>
      <c r="R116" s="23" t="s">
        <v>199</v>
      </c>
      <c r="S116" s="15" t="s">
        <v>202</v>
      </c>
      <c r="T116" s="15"/>
      <c r="U116" s="15"/>
      <c r="V116" s="15"/>
      <c r="W116" s="15">
        <v>1</v>
      </c>
      <c r="Y116" s="72">
        <f t="shared" si="19"/>
        <v>0</v>
      </c>
      <c r="Z116" s="72"/>
    </row>
    <row r="117" spans="7:26" x14ac:dyDescent="0.3">
      <c r="G117" s="23"/>
      <c r="H117" s="57">
        <f t="shared" ref="H117:H124" si="20">MAX(K117:N117)+MAX(U117:X117)</f>
        <v>0</v>
      </c>
      <c r="I117" s="35"/>
      <c r="J117" s="15"/>
      <c r="K117" s="15"/>
      <c r="L117" s="15"/>
      <c r="M117" s="15"/>
      <c r="N117" s="15"/>
      <c r="O117" s="72">
        <f t="shared" si="18"/>
        <v>0</v>
      </c>
      <c r="P117" s="72"/>
      <c r="Q117" s="52"/>
      <c r="R117" s="239" t="s">
        <v>195</v>
      </c>
      <c r="S117" s="237" t="s">
        <v>201</v>
      </c>
      <c r="Y117" s="72">
        <f t="shared" si="19"/>
        <v>0</v>
      </c>
      <c r="Z117" s="72"/>
    </row>
    <row r="118" spans="7:26" x14ac:dyDescent="0.3">
      <c r="G118" s="23"/>
      <c r="H118" s="57">
        <f t="shared" si="20"/>
        <v>0</v>
      </c>
      <c r="I118" s="35"/>
      <c r="J118" s="15"/>
      <c r="K118" s="15"/>
      <c r="L118" s="15"/>
      <c r="M118" s="15"/>
      <c r="N118" s="15"/>
      <c r="O118" s="72">
        <f t="shared" si="18"/>
        <v>0</v>
      </c>
      <c r="P118" s="72"/>
      <c r="Q118" s="52"/>
      <c r="R118" s="23" t="s">
        <v>196</v>
      </c>
      <c r="S118" s="15" t="s">
        <v>201</v>
      </c>
      <c r="T118" s="15"/>
      <c r="U118" s="15"/>
      <c r="V118" s="15"/>
      <c r="W118" s="15"/>
      <c r="Y118" s="72">
        <f t="shared" si="19"/>
        <v>0</v>
      </c>
      <c r="Z118" s="72"/>
    </row>
    <row r="119" spans="7:26" x14ac:dyDescent="0.3">
      <c r="G119" s="23"/>
      <c r="H119" s="57">
        <f t="shared" si="20"/>
        <v>0</v>
      </c>
      <c r="I119" s="35"/>
      <c r="J119" s="15"/>
      <c r="K119" s="15"/>
      <c r="L119" s="15"/>
      <c r="M119" s="15"/>
      <c r="N119" s="15"/>
      <c r="O119" s="72">
        <f t="shared" si="18"/>
        <v>0</v>
      </c>
      <c r="P119" s="72"/>
      <c r="Q119" s="52"/>
      <c r="R119" s="13"/>
      <c r="T119" s="15"/>
      <c r="U119" s="15"/>
      <c r="V119" s="15"/>
      <c r="W119" s="15"/>
      <c r="Y119" s="72">
        <f t="shared" si="19"/>
        <v>0</v>
      </c>
      <c r="Z119" s="72"/>
    </row>
    <row r="120" spans="7:26" x14ac:dyDescent="0.3">
      <c r="G120" s="23"/>
      <c r="H120" s="57">
        <f t="shared" si="20"/>
        <v>3</v>
      </c>
      <c r="I120" s="35"/>
      <c r="J120" s="15"/>
      <c r="K120" s="15"/>
      <c r="L120" s="15"/>
      <c r="M120" s="15"/>
      <c r="N120" s="15"/>
      <c r="O120" s="72">
        <f t="shared" si="18"/>
        <v>0</v>
      </c>
      <c r="P120" s="72"/>
      <c r="Q120" s="52"/>
      <c r="R120" s="13" t="s">
        <v>352</v>
      </c>
      <c r="S120" s="15" t="s">
        <v>353</v>
      </c>
      <c r="T120" s="15"/>
      <c r="U120" s="15">
        <v>3</v>
      </c>
      <c r="V120" s="15">
        <v>1</v>
      </c>
      <c r="W120" s="15"/>
      <c r="Y120" s="72">
        <f t="shared" si="19"/>
        <v>1.5</v>
      </c>
      <c r="Z120" s="72"/>
    </row>
    <row r="121" spans="7:26" x14ac:dyDescent="0.3">
      <c r="G121" s="23"/>
      <c r="H121" s="57">
        <f t="shared" si="20"/>
        <v>2</v>
      </c>
      <c r="I121" s="35"/>
      <c r="J121" s="15"/>
      <c r="K121" s="15"/>
      <c r="L121" s="15"/>
      <c r="M121" s="15"/>
      <c r="N121" s="15"/>
      <c r="O121" s="72">
        <f t="shared" si="18"/>
        <v>0</v>
      </c>
      <c r="P121" s="72"/>
      <c r="Q121" s="52"/>
      <c r="R121" s="23" t="s">
        <v>200</v>
      </c>
      <c r="S121" s="15" t="s">
        <v>229</v>
      </c>
      <c r="T121" s="15"/>
      <c r="U121" s="15">
        <v>2</v>
      </c>
      <c r="V121" s="15">
        <v>1</v>
      </c>
      <c r="W121" s="15">
        <v>1</v>
      </c>
      <c r="Y121" s="72">
        <f t="shared" si="19"/>
        <v>1</v>
      </c>
      <c r="Z121" s="72"/>
    </row>
    <row r="122" spans="7:26" x14ac:dyDescent="0.3">
      <c r="G122" s="23"/>
      <c r="H122" s="57">
        <f t="shared" si="20"/>
        <v>2</v>
      </c>
      <c r="I122" s="35"/>
      <c r="J122" s="15"/>
      <c r="K122" s="15"/>
      <c r="L122" s="15"/>
      <c r="M122" s="15"/>
      <c r="N122" s="15"/>
      <c r="O122" s="72">
        <f t="shared" si="18"/>
        <v>0</v>
      </c>
      <c r="P122" s="72"/>
      <c r="Q122" s="52"/>
      <c r="R122" s="13" t="s">
        <v>283</v>
      </c>
      <c r="S122" t="s">
        <v>284</v>
      </c>
      <c r="U122">
        <v>2</v>
      </c>
      <c r="V122" s="15"/>
      <c r="W122" s="15"/>
      <c r="Y122" s="72">
        <f t="shared" si="19"/>
        <v>1</v>
      </c>
      <c r="Z122" s="72"/>
    </row>
    <row r="123" spans="7:26" x14ac:dyDescent="0.3">
      <c r="G123" s="23"/>
      <c r="H123" s="57">
        <f t="shared" si="20"/>
        <v>3</v>
      </c>
      <c r="I123" s="35"/>
      <c r="J123" s="15"/>
      <c r="K123" s="15"/>
      <c r="L123" s="15"/>
      <c r="M123" s="15"/>
      <c r="N123" s="15"/>
      <c r="O123" s="72">
        <f t="shared" si="18"/>
        <v>0</v>
      </c>
      <c r="P123" s="72"/>
      <c r="Q123" s="52"/>
      <c r="R123" s="23" t="s">
        <v>144</v>
      </c>
      <c r="S123" s="14" t="s">
        <v>395</v>
      </c>
      <c r="T123" s="15">
        <v>2</v>
      </c>
      <c r="U123" s="15">
        <v>3</v>
      </c>
      <c r="V123" s="15">
        <v>1</v>
      </c>
      <c r="W123" s="15">
        <v>1</v>
      </c>
      <c r="Y123" s="72">
        <f t="shared" si="19"/>
        <v>2.5</v>
      </c>
      <c r="Z123" s="72"/>
    </row>
    <row r="124" spans="7:26" ht="15" thickBot="1" x14ac:dyDescent="0.35">
      <c r="G124" s="23"/>
      <c r="H124" s="57">
        <f t="shared" si="20"/>
        <v>2</v>
      </c>
      <c r="I124" s="36"/>
      <c r="J124" s="18"/>
      <c r="K124" s="18"/>
      <c r="L124" s="18"/>
      <c r="M124" s="18"/>
      <c r="N124" s="18"/>
      <c r="O124" s="72">
        <f t="shared" si="18"/>
        <v>0</v>
      </c>
      <c r="P124" s="72"/>
      <c r="Q124" s="53"/>
      <c r="R124" s="125" t="s">
        <v>278</v>
      </c>
      <c r="S124" s="14" t="s">
        <v>401</v>
      </c>
      <c r="T124" s="15"/>
      <c r="U124" s="15">
        <v>2</v>
      </c>
      <c r="V124" s="18"/>
      <c r="W124" s="18"/>
      <c r="X124" s="19"/>
      <c r="Y124" s="72">
        <f t="shared" si="19"/>
        <v>1</v>
      </c>
      <c r="Z124" s="72"/>
    </row>
    <row r="125" spans="7:26" ht="15" thickBot="1" x14ac:dyDescent="0.35">
      <c r="G125" s="48" t="s">
        <v>106</v>
      </c>
      <c r="H125" s="56" t="s">
        <v>13</v>
      </c>
      <c r="I125" s="42" t="s">
        <v>46</v>
      </c>
      <c r="J125" s="43" t="s">
        <v>14</v>
      </c>
      <c r="K125" s="44" t="s">
        <v>15</v>
      </c>
      <c r="L125" s="44" t="s">
        <v>51</v>
      </c>
      <c r="M125" s="44" t="s">
        <v>52</v>
      </c>
      <c r="N125" s="44" t="s">
        <v>53</v>
      </c>
      <c r="O125" s="71" t="s">
        <v>38</v>
      </c>
      <c r="P125" s="71" t="s">
        <v>59</v>
      </c>
      <c r="Q125" s="51"/>
      <c r="R125" s="42" t="s">
        <v>63</v>
      </c>
      <c r="S125" s="42" t="s">
        <v>46</v>
      </c>
      <c r="T125" s="43" t="s">
        <v>14</v>
      </c>
      <c r="U125" s="44" t="s">
        <v>15</v>
      </c>
      <c r="V125" s="44" t="s">
        <v>51</v>
      </c>
      <c r="W125" s="44" t="s">
        <v>52</v>
      </c>
      <c r="X125" s="44" t="s">
        <v>53</v>
      </c>
      <c r="Y125" s="71" t="s">
        <v>38</v>
      </c>
      <c r="Z125" s="71" t="s">
        <v>59</v>
      </c>
    </row>
    <row r="126" spans="7:26" ht="15" thickBot="1" x14ac:dyDescent="0.35">
      <c r="G126" s="269" t="s">
        <v>20</v>
      </c>
      <c r="H126" s="270" t="s">
        <v>50</v>
      </c>
      <c r="I126" s="271" t="s">
        <v>130</v>
      </c>
      <c r="J126" s="272"/>
      <c r="K126" s="272"/>
      <c r="L126" s="272">
        <v>1</v>
      </c>
      <c r="M126" s="272">
        <v>1</v>
      </c>
      <c r="N126" s="273"/>
      <c r="O126" s="274"/>
      <c r="P126" s="274"/>
      <c r="Q126" s="54"/>
      <c r="R126" s="271"/>
      <c r="S126" s="85" t="s">
        <v>272</v>
      </c>
      <c r="T126" s="86"/>
      <c r="U126" s="86"/>
      <c r="V126" s="86">
        <v>2</v>
      </c>
      <c r="W126" s="86">
        <v>2</v>
      </c>
      <c r="X126" s="273"/>
      <c r="Y126" s="274"/>
      <c r="Z126" s="88"/>
    </row>
    <row r="127" spans="7:26" x14ac:dyDescent="0.3">
      <c r="G127" s="384" t="s">
        <v>55</v>
      </c>
      <c r="H127" s="275" t="s">
        <v>50</v>
      </c>
      <c r="I127" s="276" t="s">
        <v>131</v>
      </c>
      <c r="J127" s="277"/>
      <c r="K127" s="277"/>
      <c r="L127" s="277">
        <v>2</v>
      </c>
      <c r="M127" s="277">
        <v>2</v>
      </c>
      <c r="N127" s="278"/>
      <c r="O127" s="279"/>
      <c r="P127" s="279"/>
      <c r="Q127" s="280"/>
      <c r="R127" s="276"/>
      <c r="S127" s="276"/>
      <c r="T127" s="277"/>
      <c r="U127" s="277"/>
      <c r="V127" s="277"/>
      <c r="W127" s="277"/>
      <c r="X127" s="278"/>
      <c r="Y127" s="279"/>
      <c r="Z127" s="93"/>
    </row>
    <row r="128" spans="7:26" x14ac:dyDescent="0.3">
      <c r="G128" s="360">
        <f>SUM(H128:H149)</f>
        <v>20</v>
      </c>
      <c r="H128" s="57">
        <f t="shared" ref="H128:H146" si="21">MAX(K128:N128)+MAX(U128:X128)</f>
        <v>4</v>
      </c>
      <c r="I128" s="11" t="s">
        <v>204</v>
      </c>
      <c r="L128">
        <v>1</v>
      </c>
      <c r="M128">
        <v>1</v>
      </c>
      <c r="N128">
        <v>1</v>
      </c>
      <c r="O128" s="79">
        <f t="shared" ref="O128:O146" si="22">(J128+K128)*$Y$3</f>
        <v>0</v>
      </c>
      <c r="P128" s="79"/>
      <c r="Q128" s="52"/>
      <c r="R128" s="81" t="s">
        <v>136</v>
      </c>
      <c r="S128" s="81" t="s">
        <v>210</v>
      </c>
      <c r="T128" s="82"/>
      <c r="U128" s="82">
        <v>3</v>
      </c>
      <c r="V128" s="82">
        <v>2</v>
      </c>
      <c r="W128" s="82">
        <v>2</v>
      </c>
      <c r="X128" s="83"/>
      <c r="Y128" s="79">
        <f t="shared" ref="Y128:Y146" si="23">(T128+U128)*$Y$3</f>
        <v>1.5</v>
      </c>
      <c r="Z128" s="79"/>
    </row>
    <row r="129" spans="7:26" x14ac:dyDescent="0.3">
      <c r="G129" s="361"/>
      <c r="H129" s="57">
        <f t="shared" si="21"/>
        <v>2</v>
      </c>
      <c r="I129" s="35" t="s">
        <v>269</v>
      </c>
      <c r="J129" s="15"/>
      <c r="K129" s="15"/>
      <c r="L129" s="15"/>
      <c r="M129" s="15"/>
      <c r="N129" s="15">
        <v>2</v>
      </c>
      <c r="O129" s="72">
        <f t="shared" si="22"/>
        <v>0</v>
      </c>
      <c r="P129" s="72"/>
      <c r="Q129" s="52"/>
      <c r="R129" s="35"/>
      <c r="S129" s="35"/>
      <c r="T129" s="15"/>
      <c r="U129" s="15"/>
      <c r="V129" s="15"/>
      <c r="W129" s="15"/>
      <c r="Y129" s="72">
        <f t="shared" si="23"/>
        <v>0</v>
      </c>
      <c r="Z129" s="72"/>
    </row>
    <row r="130" spans="7:26" ht="15" thickBot="1" x14ac:dyDescent="0.35">
      <c r="G130" s="361"/>
      <c r="H130" s="57">
        <f t="shared" si="21"/>
        <v>4</v>
      </c>
      <c r="I130" s="35" t="s">
        <v>270</v>
      </c>
      <c r="J130" s="15"/>
      <c r="K130" s="15"/>
      <c r="L130" s="15"/>
      <c r="M130" s="15"/>
      <c r="N130" s="15">
        <v>4</v>
      </c>
      <c r="O130" s="72">
        <f t="shared" si="22"/>
        <v>0</v>
      </c>
      <c r="P130" s="72"/>
      <c r="Q130" s="52"/>
      <c r="R130" s="35"/>
      <c r="S130" s="35"/>
      <c r="T130" s="15"/>
      <c r="U130" s="15"/>
      <c r="V130" s="15"/>
      <c r="W130" s="15"/>
      <c r="Y130" s="72">
        <f t="shared" si="23"/>
        <v>0</v>
      </c>
      <c r="Z130" s="72"/>
    </row>
    <row r="131" spans="7:26" x14ac:dyDescent="0.3">
      <c r="G131" s="361"/>
      <c r="H131" s="57">
        <f t="shared" si="21"/>
        <v>1</v>
      </c>
      <c r="I131" s="35"/>
      <c r="J131" s="15"/>
      <c r="K131" s="15"/>
      <c r="L131" s="15"/>
      <c r="M131" s="15"/>
      <c r="N131" s="15"/>
      <c r="O131" s="72">
        <f t="shared" si="22"/>
        <v>0</v>
      </c>
      <c r="P131" s="72"/>
      <c r="Q131" s="52"/>
      <c r="R131" s="208" t="s">
        <v>205</v>
      </c>
      <c r="S131" s="206" t="s">
        <v>208</v>
      </c>
      <c r="T131" s="235"/>
      <c r="U131" s="235">
        <v>1</v>
      </c>
      <c r="V131" s="130"/>
      <c r="W131" s="130"/>
      <c r="X131" s="131"/>
      <c r="Y131" s="72">
        <f t="shared" si="23"/>
        <v>0.5</v>
      </c>
      <c r="Z131" s="72"/>
    </row>
    <row r="132" spans="7:26" x14ac:dyDescent="0.3">
      <c r="G132" s="361"/>
      <c r="H132" s="57">
        <f t="shared" si="21"/>
        <v>1</v>
      </c>
      <c r="I132" s="35"/>
      <c r="J132" s="15"/>
      <c r="K132" s="15"/>
      <c r="L132" s="15"/>
      <c r="M132" s="15"/>
      <c r="N132" s="15"/>
      <c r="O132" s="72">
        <f t="shared" si="22"/>
        <v>0</v>
      </c>
      <c r="P132" s="72"/>
      <c r="Q132" s="52"/>
      <c r="R132" s="189"/>
      <c r="S132" s="179" t="s">
        <v>153</v>
      </c>
      <c r="T132" s="2"/>
      <c r="U132" s="2">
        <v>1</v>
      </c>
      <c r="V132" s="132"/>
      <c r="W132" s="132"/>
      <c r="X132" s="133"/>
      <c r="Y132" s="72">
        <f t="shared" si="23"/>
        <v>0.5</v>
      </c>
      <c r="Z132" s="72"/>
    </row>
    <row r="133" spans="7:26" ht="15" thickBot="1" x14ac:dyDescent="0.35">
      <c r="G133" s="361"/>
      <c r="H133" s="57">
        <f t="shared" si="21"/>
        <v>1</v>
      </c>
      <c r="I133" s="35"/>
      <c r="J133" s="15"/>
      <c r="K133" s="15"/>
      <c r="L133" s="15"/>
      <c r="M133" s="15"/>
      <c r="N133" s="15"/>
      <c r="O133" s="72">
        <f t="shared" si="22"/>
        <v>0</v>
      </c>
      <c r="P133" s="72"/>
      <c r="Q133" s="52"/>
      <c r="R133" s="190"/>
      <c r="S133" s="187" t="s">
        <v>225</v>
      </c>
      <c r="T133" s="207"/>
      <c r="U133" s="207">
        <v>1</v>
      </c>
      <c r="V133" s="134"/>
      <c r="W133" s="134"/>
      <c r="X133" s="135"/>
      <c r="Y133" s="72">
        <f t="shared" si="23"/>
        <v>0.5</v>
      </c>
      <c r="Z133" s="72"/>
    </row>
    <row r="134" spans="7:26" ht="15" thickBot="1" x14ac:dyDescent="0.35">
      <c r="G134" s="361"/>
      <c r="H134" s="57">
        <f t="shared" si="21"/>
        <v>0</v>
      </c>
      <c r="I134" s="171" t="s">
        <v>141</v>
      </c>
      <c r="J134" s="15"/>
      <c r="K134" s="15"/>
      <c r="L134" s="15"/>
      <c r="M134" s="15"/>
      <c r="N134" s="15"/>
      <c r="O134" s="72">
        <f t="shared" si="22"/>
        <v>0</v>
      </c>
      <c r="P134" s="72"/>
      <c r="Q134" s="52"/>
      <c r="R134" s="35"/>
      <c r="S134" s="35"/>
      <c r="T134" s="15"/>
      <c r="U134" s="15"/>
      <c r="V134" s="15"/>
      <c r="W134" s="15"/>
      <c r="Y134" s="72">
        <f t="shared" si="23"/>
        <v>0</v>
      </c>
      <c r="Z134" s="72"/>
    </row>
    <row r="135" spans="7:26" x14ac:dyDescent="0.3">
      <c r="G135" s="361"/>
      <c r="H135" s="57">
        <f t="shared" si="21"/>
        <v>0</v>
      </c>
      <c r="I135" s="35"/>
      <c r="J135" s="15"/>
      <c r="K135" s="15"/>
      <c r="L135" s="15"/>
      <c r="M135" s="15"/>
      <c r="N135" s="15"/>
      <c r="O135" s="72">
        <f t="shared" si="22"/>
        <v>0</v>
      </c>
      <c r="P135" s="72"/>
      <c r="Q135" s="52"/>
      <c r="R135" s="208" t="s">
        <v>150</v>
      </c>
      <c r="S135" s="206" t="s">
        <v>152</v>
      </c>
      <c r="T135" s="130">
        <v>2</v>
      </c>
      <c r="U135" s="130"/>
      <c r="V135" s="130"/>
      <c r="W135" s="130"/>
      <c r="X135" s="131"/>
      <c r="Y135" s="72">
        <f t="shared" si="23"/>
        <v>1</v>
      </c>
      <c r="Z135" s="72"/>
    </row>
    <row r="136" spans="7:26" x14ac:dyDescent="0.3">
      <c r="G136" s="361"/>
      <c r="H136" s="57">
        <f t="shared" si="21"/>
        <v>0</v>
      </c>
      <c r="I136" s="35"/>
      <c r="J136" s="15"/>
      <c r="K136" s="15"/>
      <c r="L136" s="15"/>
      <c r="M136" s="15"/>
      <c r="N136" s="15"/>
      <c r="O136" s="72">
        <f t="shared" si="22"/>
        <v>0</v>
      </c>
      <c r="P136" s="72"/>
      <c r="Q136" s="52"/>
      <c r="R136" s="209"/>
      <c r="S136" s="179" t="s">
        <v>214</v>
      </c>
      <c r="T136" s="132">
        <v>2</v>
      </c>
      <c r="U136" s="132"/>
      <c r="V136" s="132"/>
      <c r="W136" s="132"/>
      <c r="X136" s="133"/>
      <c r="Y136" s="72">
        <f t="shared" si="23"/>
        <v>1</v>
      </c>
      <c r="Z136" s="72">
        <v>2</v>
      </c>
    </row>
    <row r="137" spans="7:26" ht="15" thickBot="1" x14ac:dyDescent="0.35">
      <c r="G137" s="361"/>
      <c r="H137" s="57">
        <f t="shared" si="21"/>
        <v>1</v>
      </c>
      <c r="I137" s="35"/>
      <c r="J137" s="15"/>
      <c r="K137" s="15"/>
      <c r="L137" s="15"/>
      <c r="M137" s="15"/>
      <c r="N137" s="15"/>
      <c r="O137" s="72">
        <f t="shared" si="22"/>
        <v>0</v>
      </c>
      <c r="P137" s="72"/>
      <c r="Q137" s="52"/>
      <c r="R137" s="190"/>
      <c r="S137" s="187" t="s">
        <v>208</v>
      </c>
      <c r="T137" s="207"/>
      <c r="U137" s="207">
        <v>1</v>
      </c>
      <c r="V137" s="207"/>
      <c r="W137" s="207"/>
      <c r="X137" s="135"/>
      <c r="Y137" s="72">
        <f t="shared" si="23"/>
        <v>0.5</v>
      </c>
      <c r="Z137" s="72"/>
    </row>
    <row r="138" spans="7:26" ht="15" thickBot="1" x14ac:dyDescent="0.35">
      <c r="G138" s="361"/>
      <c r="H138" s="57">
        <f t="shared" si="21"/>
        <v>0</v>
      </c>
      <c r="I138" s="35"/>
      <c r="J138" s="15"/>
      <c r="K138" s="15"/>
      <c r="L138" s="15"/>
      <c r="M138" s="15"/>
      <c r="N138" s="15"/>
      <c r="O138" s="72">
        <f t="shared" si="22"/>
        <v>0</v>
      </c>
      <c r="P138" s="72"/>
      <c r="Q138" s="52"/>
      <c r="R138" s="176"/>
      <c r="S138" s="35"/>
      <c r="T138" s="15"/>
      <c r="U138" s="15"/>
      <c r="V138" s="15"/>
      <c r="W138" s="15"/>
      <c r="X138" s="177"/>
      <c r="Y138" s="72">
        <f t="shared" si="23"/>
        <v>0</v>
      </c>
      <c r="Z138" s="72"/>
    </row>
    <row r="139" spans="7:26" x14ac:dyDescent="0.3">
      <c r="G139" s="361"/>
      <c r="H139" s="57">
        <f t="shared" si="21"/>
        <v>1</v>
      </c>
      <c r="I139" s="35"/>
      <c r="J139" s="15"/>
      <c r="K139" s="15"/>
      <c r="L139" s="15"/>
      <c r="M139" s="15"/>
      <c r="N139" s="15"/>
      <c r="O139" s="72">
        <f t="shared" si="22"/>
        <v>0</v>
      </c>
      <c r="P139" s="72"/>
      <c r="Q139" s="52"/>
      <c r="R139" s="228" t="s">
        <v>165</v>
      </c>
      <c r="S139" s="186" t="s">
        <v>153</v>
      </c>
      <c r="T139" s="235"/>
      <c r="U139" s="235">
        <v>1</v>
      </c>
      <c r="V139" s="235"/>
      <c r="W139" s="235"/>
      <c r="X139" s="131"/>
      <c r="Y139" s="72">
        <f t="shared" si="23"/>
        <v>0.5</v>
      </c>
      <c r="Z139" s="72"/>
    </row>
    <row r="140" spans="7:26" ht="15" thickBot="1" x14ac:dyDescent="0.35">
      <c r="G140" s="361"/>
      <c r="H140" s="57">
        <f t="shared" si="21"/>
        <v>1</v>
      </c>
      <c r="I140" s="35"/>
      <c r="J140" s="15"/>
      <c r="K140" s="15"/>
      <c r="L140" s="15"/>
      <c r="M140" s="15"/>
      <c r="N140" s="15"/>
      <c r="O140" s="72">
        <f t="shared" si="22"/>
        <v>0</v>
      </c>
      <c r="P140" s="72"/>
      <c r="Q140" s="52"/>
      <c r="R140" s="230" t="s">
        <v>165</v>
      </c>
      <c r="S140" s="236" t="s">
        <v>282</v>
      </c>
      <c r="T140" s="207"/>
      <c r="U140" s="207">
        <v>1</v>
      </c>
      <c r="V140" s="207"/>
      <c r="W140" s="207">
        <v>1</v>
      </c>
      <c r="X140" s="135"/>
      <c r="Y140" s="72">
        <f t="shared" si="23"/>
        <v>0.5</v>
      </c>
      <c r="Z140" s="72"/>
    </row>
    <row r="141" spans="7:26" x14ac:dyDescent="0.3">
      <c r="G141" s="361"/>
      <c r="H141" s="57">
        <f t="shared" si="21"/>
        <v>0</v>
      </c>
      <c r="I141" s="35"/>
      <c r="J141" s="15"/>
      <c r="K141" s="15"/>
      <c r="L141" s="15"/>
      <c r="M141" s="15"/>
      <c r="N141" s="15"/>
      <c r="O141" s="72">
        <f t="shared" si="22"/>
        <v>0</v>
      </c>
      <c r="P141" s="72"/>
      <c r="Q141" s="52"/>
      <c r="R141" s="176"/>
      <c r="S141" s="35"/>
      <c r="T141" s="15"/>
      <c r="U141" s="15"/>
      <c r="V141" s="15"/>
      <c r="W141" s="15"/>
      <c r="X141" s="177"/>
      <c r="Y141" s="72">
        <f t="shared" si="23"/>
        <v>0</v>
      </c>
      <c r="Z141" s="72"/>
    </row>
    <row r="142" spans="7:26" x14ac:dyDescent="0.3">
      <c r="G142" s="361"/>
      <c r="H142" s="57">
        <f t="shared" si="21"/>
        <v>1</v>
      </c>
      <c r="I142" s="35"/>
      <c r="J142" s="15"/>
      <c r="K142" s="15"/>
      <c r="L142" s="15"/>
      <c r="M142" s="15"/>
      <c r="N142" s="15"/>
      <c r="O142" s="72">
        <f t="shared" si="22"/>
        <v>0</v>
      </c>
      <c r="P142" s="72"/>
      <c r="Q142" s="52"/>
      <c r="R142" s="35" t="s">
        <v>163</v>
      </c>
      <c r="S142" s="35" t="s">
        <v>207</v>
      </c>
      <c r="T142" s="15">
        <v>1</v>
      </c>
      <c r="U142" s="15"/>
      <c r="V142" s="15">
        <v>1</v>
      </c>
      <c r="W142" s="15">
        <v>1</v>
      </c>
      <c r="Y142" s="72">
        <f t="shared" si="23"/>
        <v>0.5</v>
      </c>
      <c r="Z142" s="72"/>
    </row>
    <row r="143" spans="7:26" x14ac:dyDescent="0.3">
      <c r="G143" s="361"/>
      <c r="H143" s="57">
        <f t="shared" si="21"/>
        <v>2</v>
      </c>
      <c r="I143" s="35"/>
      <c r="J143" s="15"/>
      <c r="K143" s="15"/>
      <c r="L143" s="15"/>
      <c r="M143" s="15"/>
      <c r="N143" s="15"/>
      <c r="O143" s="72">
        <f t="shared" si="22"/>
        <v>0</v>
      </c>
      <c r="P143" s="72"/>
      <c r="Q143" s="52"/>
      <c r="R143" s="39" t="s">
        <v>352</v>
      </c>
      <c r="S143" s="39" t="s">
        <v>355</v>
      </c>
      <c r="T143" s="294"/>
      <c r="U143" s="294">
        <v>2</v>
      </c>
      <c r="V143" s="40"/>
      <c r="W143" s="40"/>
      <c r="Y143" s="72">
        <f t="shared" si="23"/>
        <v>1</v>
      </c>
      <c r="Z143" s="72"/>
    </row>
    <row r="144" spans="7:26" ht="15" thickBot="1" x14ac:dyDescent="0.35">
      <c r="G144" s="361"/>
      <c r="H144" s="57">
        <f t="shared" si="21"/>
        <v>0</v>
      </c>
      <c r="I144" s="35"/>
      <c r="J144" s="15"/>
      <c r="K144" s="15"/>
      <c r="L144" s="15"/>
      <c r="M144" s="15"/>
      <c r="N144" s="15"/>
      <c r="O144" s="72">
        <f t="shared" si="22"/>
        <v>0</v>
      </c>
      <c r="P144" s="72"/>
      <c r="Q144" s="52"/>
      <c r="R144" s="383"/>
      <c r="S144" s="383"/>
      <c r="T144" s="382"/>
      <c r="U144" s="382"/>
      <c r="V144" s="382"/>
      <c r="W144" s="382"/>
      <c r="Y144" s="72">
        <f t="shared" si="23"/>
        <v>0</v>
      </c>
      <c r="Z144" s="72"/>
    </row>
    <row r="145" spans="7:26" ht="15" thickBot="1" x14ac:dyDescent="0.35">
      <c r="G145" s="361"/>
      <c r="H145" s="57">
        <f t="shared" si="21"/>
        <v>1</v>
      </c>
      <c r="I145" s="35"/>
      <c r="J145" s="15"/>
      <c r="K145" s="15"/>
      <c r="L145" s="15"/>
      <c r="M145" s="15"/>
      <c r="N145" s="15"/>
      <c r="O145" s="72">
        <f t="shared" si="22"/>
        <v>0</v>
      </c>
      <c r="P145" s="72"/>
      <c r="Q145" s="52"/>
      <c r="R145" s="364" t="s">
        <v>436</v>
      </c>
      <c r="S145" s="365" t="s">
        <v>435</v>
      </c>
      <c r="T145" s="365"/>
      <c r="U145" s="365">
        <v>1</v>
      </c>
      <c r="V145" s="365"/>
      <c r="W145" s="365"/>
      <c r="X145" s="354"/>
      <c r="Y145" s="72">
        <f t="shared" si="23"/>
        <v>0.5</v>
      </c>
      <c r="Z145" s="72"/>
    </row>
    <row r="146" spans="7:26" ht="15" thickBot="1" x14ac:dyDescent="0.35">
      <c r="G146" s="381"/>
      <c r="H146" s="167">
        <f t="shared" si="21"/>
        <v>0</v>
      </c>
      <c r="I146" s="36"/>
      <c r="J146" s="18"/>
      <c r="K146" s="18"/>
      <c r="L146" s="18"/>
      <c r="M146" s="18"/>
      <c r="N146" s="18"/>
      <c r="O146" s="75">
        <f t="shared" si="22"/>
        <v>0</v>
      </c>
      <c r="P146" s="75"/>
      <c r="Q146" s="53"/>
      <c r="R146" s="380"/>
      <c r="S146" s="380"/>
      <c r="T146" s="379"/>
      <c r="U146" s="379"/>
      <c r="V146" s="379"/>
      <c r="W146" s="379"/>
      <c r="X146" s="19"/>
      <c r="Y146" s="75">
        <f t="shared" si="23"/>
        <v>0</v>
      </c>
      <c r="Z146" s="75"/>
    </row>
    <row r="147" spans="7:26" x14ac:dyDescent="0.3">
      <c r="H147"/>
    </row>
    <row r="148" spans="7:26" x14ac:dyDescent="0.3">
      <c r="H148"/>
    </row>
    <row r="149" spans="7:26" ht="26.4" thickBot="1" x14ac:dyDescent="0.55000000000000004">
      <c r="G149" s="266" t="s">
        <v>323</v>
      </c>
      <c r="H149" s="267"/>
    </row>
    <row r="150" spans="7:26" ht="15" thickBot="1" x14ac:dyDescent="0.35">
      <c r="G150" s="48" t="s">
        <v>107</v>
      </c>
      <c r="H150" s="56" t="s">
        <v>13</v>
      </c>
      <c r="I150" s="42" t="s">
        <v>46</v>
      </c>
      <c r="J150" s="43" t="s">
        <v>14</v>
      </c>
      <c r="K150" s="44" t="s">
        <v>15</v>
      </c>
      <c r="L150" s="44" t="s">
        <v>51</v>
      </c>
      <c r="M150" s="44" t="s">
        <v>52</v>
      </c>
      <c r="N150" s="44" t="s">
        <v>53</v>
      </c>
      <c r="O150" s="71" t="s">
        <v>38</v>
      </c>
      <c r="P150" s="71" t="s">
        <v>59</v>
      </c>
      <c r="Q150" s="51"/>
      <c r="R150" s="42" t="s">
        <v>63</v>
      </c>
      <c r="S150" s="42" t="s">
        <v>46</v>
      </c>
      <c r="T150" s="43" t="s">
        <v>14</v>
      </c>
      <c r="U150" s="44" t="s">
        <v>15</v>
      </c>
      <c r="V150" s="44" t="s">
        <v>51</v>
      </c>
      <c r="W150" s="44" t="s">
        <v>52</v>
      </c>
      <c r="X150" s="44" t="s">
        <v>53</v>
      </c>
      <c r="Y150" s="71" t="s">
        <v>38</v>
      </c>
      <c r="Z150" s="71" t="s">
        <v>59</v>
      </c>
    </row>
    <row r="151" spans="7:26" ht="15" thickBot="1" x14ac:dyDescent="0.35">
      <c r="G151" s="22" t="s">
        <v>20</v>
      </c>
      <c r="H151" s="84" t="s">
        <v>50</v>
      </c>
      <c r="I151" s="85" t="s">
        <v>239</v>
      </c>
      <c r="J151" s="86"/>
      <c r="K151" s="86"/>
      <c r="L151" s="86">
        <v>1</v>
      </c>
      <c r="M151" s="86">
        <v>1</v>
      </c>
      <c r="N151" s="87"/>
      <c r="O151" s="88"/>
      <c r="P151" s="88"/>
      <c r="Q151" s="54"/>
      <c r="R151" s="85"/>
      <c r="S151" s="85" t="s">
        <v>272</v>
      </c>
      <c r="T151" s="86"/>
      <c r="U151" s="86"/>
      <c r="V151" s="86">
        <v>2</v>
      </c>
      <c r="W151" s="86">
        <v>2</v>
      </c>
      <c r="X151" s="87"/>
      <c r="Y151" s="88"/>
      <c r="Z151" s="88"/>
    </row>
    <row r="152" spans="7:26" x14ac:dyDescent="0.3">
      <c r="G152" s="49" t="s">
        <v>55</v>
      </c>
      <c r="H152" s="89" t="s">
        <v>50</v>
      </c>
      <c r="I152" s="90" t="s">
        <v>131</v>
      </c>
      <c r="J152" s="91"/>
      <c r="K152" s="91"/>
      <c r="L152" s="91">
        <v>2</v>
      </c>
      <c r="M152" s="91">
        <v>2</v>
      </c>
      <c r="N152" s="92"/>
      <c r="O152" s="93"/>
      <c r="P152" s="93"/>
      <c r="Q152" s="94"/>
      <c r="R152" s="90"/>
      <c r="S152" s="90"/>
      <c r="T152" s="91"/>
      <c r="U152" s="91"/>
      <c r="V152" s="91"/>
      <c r="W152" s="91"/>
      <c r="X152" s="92"/>
      <c r="Y152" s="93"/>
      <c r="Z152" s="93"/>
    </row>
    <row r="153" spans="7:26" ht="15" thickBot="1" x14ac:dyDescent="0.35">
      <c r="G153" s="49">
        <f>SUM(H153:H178)</f>
        <v>14</v>
      </c>
      <c r="H153" s="57">
        <f t="shared" ref="H153:H178" si="24">MAX(K153:N153)+MAX(U153:X153)</f>
        <v>2</v>
      </c>
      <c r="I153" s="11" t="s">
        <v>211</v>
      </c>
      <c r="K153">
        <v>2</v>
      </c>
      <c r="O153" s="79">
        <f t="shared" ref="O153:O178" si="25">(J153+K153)*$Y$3</f>
        <v>1</v>
      </c>
      <c r="P153" s="79"/>
      <c r="Q153" s="52"/>
      <c r="R153" s="149"/>
      <c r="S153" s="149"/>
      <c r="T153" s="128"/>
      <c r="U153" s="128"/>
      <c r="V153" s="128"/>
      <c r="W153" s="128"/>
      <c r="X153" s="129"/>
      <c r="Y153" s="79">
        <f t="shared" ref="Y153:Y178" si="26">(T153+U153)*$Y$3</f>
        <v>0</v>
      </c>
      <c r="Z153" s="79"/>
    </row>
    <row r="154" spans="7:26" x14ac:dyDescent="0.3">
      <c r="G154" s="23"/>
      <c r="H154" s="57">
        <f t="shared" si="24"/>
        <v>3</v>
      </c>
      <c r="I154" s="35" t="s">
        <v>212</v>
      </c>
      <c r="J154" s="15"/>
      <c r="K154" s="15">
        <v>2</v>
      </c>
      <c r="L154" s="15"/>
      <c r="M154" s="15"/>
      <c r="N154" s="15"/>
      <c r="O154" s="72">
        <f t="shared" si="25"/>
        <v>1</v>
      </c>
      <c r="P154" s="72"/>
      <c r="Q154" s="52"/>
      <c r="R154" s="208" t="s">
        <v>150</v>
      </c>
      <c r="S154" s="206" t="s">
        <v>153</v>
      </c>
      <c r="T154" s="130"/>
      <c r="U154" s="130">
        <v>1</v>
      </c>
      <c r="V154" s="130"/>
      <c r="W154" s="130"/>
      <c r="X154" s="131"/>
      <c r="Y154" s="72">
        <f t="shared" si="26"/>
        <v>0.5</v>
      </c>
      <c r="Z154" s="72"/>
    </row>
    <row r="155" spans="7:26" x14ac:dyDescent="0.3">
      <c r="G155" s="23"/>
      <c r="H155" s="57">
        <f t="shared" si="24"/>
        <v>2</v>
      </c>
      <c r="I155" s="35"/>
      <c r="J155" s="15"/>
      <c r="K155" s="15"/>
      <c r="L155" s="15"/>
      <c r="M155" s="15"/>
      <c r="N155" s="15"/>
      <c r="O155" s="72">
        <f t="shared" si="25"/>
        <v>0</v>
      </c>
      <c r="P155" s="72"/>
      <c r="Q155" s="52"/>
      <c r="R155" s="189" t="s">
        <v>374</v>
      </c>
      <c r="S155" s="179" t="s">
        <v>223</v>
      </c>
      <c r="T155" s="132"/>
      <c r="U155" s="132">
        <v>2</v>
      </c>
      <c r="V155" s="132"/>
      <c r="W155" s="132"/>
      <c r="X155" s="133"/>
      <c r="Y155" s="72">
        <f t="shared" si="26"/>
        <v>1</v>
      </c>
      <c r="Z155" s="72"/>
    </row>
    <row r="156" spans="7:26" x14ac:dyDescent="0.3">
      <c r="G156" s="23"/>
      <c r="H156" s="57">
        <f t="shared" si="24"/>
        <v>2</v>
      </c>
      <c r="I156" s="35"/>
      <c r="J156" s="15"/>
      <c r="K156" s="15"/>
      <c r="L156" s="15"/>
      <c r="M156" s="15"/>
      <c r="N156" s="15"/>
      <c r="O156" s="72">
        <f t="shared" si="25"/>
        <v>0</v>
      </c>
      <c r="P156" s="72"/>
      <c r="Q156" s="52"/>
      <c r="R156" s="349">
        <f>SUM(T156:X157)</f>
        <v>10</v>
      </c>
      <c r="S156" s="240" t="s">
        <v>343</v>
      </c>
      <c r="T156" s="241">
        <v>4</v>
      </c>
      <c r="U156" s="241"/>
      <c r="V156" s="241"/>
      <c r="W156" s="241"/>
      <c r="X156" s="242">
        <v>2</v>
      </c>
      <c r="Y156" s="72">
        <f t="shared" si="26"/>
        <v>2</v>
      </c>
      <c r="Z156" s="72"/>
    </row>
    <row r="157" spans="7:26" x14ac:dyDescent="0.3">
      <c r="G157" s="23"/>
      <c r="H157" s="57">
        <f t="shared" si="24"/>
        <v>1</v>
      </c>
      <c r="I157" s="35" t="s">
        <v>72</v>
      </c>
      <c r="J157" s="15"/>
      <c r="K157" s="15"/>
      <c r="L157" s="15"/>
      <c r="M157" s="15"/>
      <c r="N157" s="15">
        <v>1</v>
      </c>
      <c r="O157" s="72">
        <f t="shared" si="25"/>
        <v>0</v>
      </c>
      <c r="P157" s="72"/>
      <c r="Q157" s="52"/>
      <c r="R157" s="349"/>
      <c r="S157" s="240" t="s">
        <v>224</v>
      </c>
      <c r="T157" s="241">
        <v>4</v>
      </c>
      <c r="U157" s="241"/>
      <c r="V157" s="241"/>
      <c r="W157" s="241"/>
      <c r="X157" s="242"/>
      <c r="Y157" s="72">
        <f t="shared" si="26"/>
        <v>2</v>
      </c>
      <c r="Z157" s="72"/>
    </row>
    <row r="158" spans="7:26" ht="15" thickBot="1" x14ac:dyDescent="0.35">
      <c r="G158" s="23"/>
      <c r="H158" s="57">
        <f t="shared" si="24"/>
        <v>0</v>
      </c>
      <c r="I158" s="35"/>
      <c r="J158" s="15"/>
      <c r="K158" s="15"/>
      <c r="L158" s="15"/>
      <c r="M158" s="15"/>
      <c r="N158" s="15"/>
      <c r="O158" s="72">
        <f t="shared" si="25"/>
        <v>0</v>
      </c>
      <c r="P158" s="72"/>
      <c r="Q158" s="52"/>
      <c r="R158" s="348"/>
      <c r="S158" s="187" t="s">
        <v>379</v>
      </c>
      <c r="T158" s="134">
        <v>2</v>
      </c>
      <c r="U158" s="134"/>
      <c r="V158" s="134"/>
      <c r="W158" s="134"/>
      <c r="X158" s="135"/>
      <c r="Y158" s="72">
        <f t="shared" si="26"/>
        <v>1</v>
      </c>
      <c r="Z158" s="72"/>
    </row>
    <row r="159" spans="7:26" x14ac:dyDescent="0.3">
      <c r="G159" s="23"/>
      <c r="H159" s="57">
        <f t="shared" si="24"/>
        <v>0</v>
      </c>
      <c r="I159" s="11"/>
      <c r="J159" s="15"/>
      <c r="K159" s="15"/>
      <c r="L159" s="15"/>
      <c r="M159" s="15"/>
      <c r="N159" s="15"/>
      <c r="O159" s="72">
        <f t="shared" si="25"/>
        <v>0</v>
      </c>
      <c r="P159" s="72"/>
      <c r="Q159" s="52"/>
      <c r="R159" s="35"/>
      <c r="S159" s="35"/>
      <c r="T159" s="15"/>
      <c r="U159" s="15"/>
      <c r="V159" s="15"/>
      <c r="W159" s="15"/>
      <c r="Y159" s="72">
        <f t="shared" si="26"/>
        <v>0</v>
      </c>
      <c r="Z159" s="72"/>
    </row>
    <row r="160" spans="7:26" x14ac:dyDescent="0.3">
      <c r="G160" s="23"/>
      <c r="H160" s="57">
        <f t="shared" si="24"/>
        <v>1</v>
      </c>
      <c r="I160" s="35"/>
      <c r="J160" s="15"/>
      <c r="K160" s="15"/>
      <c r="L160" s="15"/>
      <c r="M160" s="15"/>
      <c r="N160" s="15"/>
      <c r="O160" s="72">
        <f t="shared" si="25"/>
        <v>0</v>
      </c>
      <c r="P160" s="72"/>
      <c r="Q160" s="52"/>
      <c r="R160" s="15" t="s">
        <v>291</v>
      </c>
      <c r="S160" s="35" t="s">
        <v>292</v>
      </c>
      <c r="T160" s="15"/>
      <c r="U160" s="15">
        <v>1</v>
      </c>
      <c r="V160" s="40"/>
      <c r="W160" s="40"/>
      <c r="Y160" s="72">
        <f t="shared" si="26"/>
        <v>0.5</v>
      </c>
      <c r="Z160" s="72"/>
    </row>
    <row r="161" spans="7:26" ht="15" thickBot="1" x14ac:dyDescent="0.35">
      <c r="G161" s="23"/>
      <c r="H161" s="57">
        <f t="shared" si="24"/>
        <v>0</v>
      </c>
      <c r="I161" s="35"/>
      <c r="J161" s="15"/>
      <c r="K161" s="15"/>
      <c r="L161" s="15"/>
      <c r="M161" s="15"/>
      <c r="N161" s="15"/>
      <c r="O161" s="72">
        <f t="shared" si="25"/>
        <v>0</v>
      </c>
      <c r="P161" s="72"/>
      <c r="Q161" s="52"/>
      <c r="R161" s="35"/>
      <c r="S161" s="35"/>
      <c r="T161" s="15"/>
      <c r="U161" s="15"/>
      <c r="V161" s="15"/>
      <c r="W161" s="15"/>
      <c r="Y161" s="72">
        <f t="shared" si="26"/>
        <v>0</v>
      </c>
      <c r="Z161" s="72"/>
    </row>
    <row r="162" spans="7:26" ht="15" thickBot="1" x14ac:dyDescent="0.35">
      <c r="G162" s="23"/>
      <c r="H162" s="57">
        <f t="shared" si="24"/>
        <v>0</v>
      </c>
      <c r="I162" s="35"/>
      <c r="J162" s="15"/>
      <c r="K162" s="15"/>
      <c r="L162" s="15"/>
      <c r="M162" s="15"/>
      <c r="N162" s="15"/>
      <c r="O162" s="72">
        <f t="shared" si="25"/>
        <v>0</v>
      </c>
      <c r="P162" s="72"/>
      <c r="Q162" s="52"/>
      <c r="R162" s="364" t="s">
        <v>396</v>
      </c>
      <c r="S162" s="365" t="s">
        <v>397</v>
      </c>
      <c r="T162" s="365">
        <v>2</v>
      </c>
      <c r="U162" s="365"/>
      <c r="V162" s="365"/>
      <c r="W162" s="365"/>
      <c r="X162" s="354"/>
      <c r="Y162" s="72">
        <f t="shared" si="26"/>
        <v>1</v>
      </c>
      <c r="Z162" s="72"/>
    </row>
    <row r="163" spans="7:26" x14ac:dyDescent="0.3">
      <c r="G163" s="23"/>
      <c r="H163" s="57">
        <f t="shared" si="24"/>
        <v>0</v>
      </c>
      <c r="I163" s="35"/>
      <c r="J163" s="15"/>
      <c r="K163" s="15"/>
      <c r="L163" s="15"/>
      <c r="M163" s="15"/>
      <c r="N163" s="15"/>
      <c r="O163" s="72">
        <f t="shared" si="25"/>
        <v>0</v>
      </c>
      <c r="P163" s="72"/>
      <c r="Q163" s="52"/>
      <c r="R163" s="35"/>
      <c r="S163" s="35"/>
      <c r="T163" s="15"/>
      <c r="U163" s="15"/>
      <c r="V163" s="15"/>
      <c r="W163" s="15"/>
      <c r="Y163" s="72">
        <f t="shared" si="26"/>
        <v>0</v>
      </c>
      <c r="Z163" s="72"/>
    </row>
    <row r="164" spans="7:26" ht="15" thickBot="1" x14ac:dyDescent="0.35">
      <c r="G164" s="23"/>
      <c r="H164" s="57">
        <f t="shared" si="24"/>
        <v>0</v>
      </c>
      <c r="I164" s="35"/>
      <c r="J164" s="15"/>
      <c r="K164" s="15"/>
      <c r="L164" s="15"/>
      <c r="M164" s="15"/>
      <c r="N164" s="15"/>
      <c r="O164" s="72">
        <f t="shared" si="25"/>
        <v>0</v>
      </c>
      <c r="P164" s="72"/>
      <c r="Q164" s="52"/>
      <c r="R164" s="35"/>
      <c r="S164" s="35"/>
      <c r="T164" s="15"/>
      <c r="U164" s="15"/>
      <c r="V164" s="15"/>
      <c r="W164" s="15"/>
      <c r="Y164" s="72">
        <f t="shared" si="26"/>
        <v>0</v>
      </c>
      <c r="Z164" s="72"/>
    </row>
    <row r="165" spans="7:26" x14ac:dyDescent="0.3">
      <c r="G165" s="23"/>
      <c r="H165" s="57">
        <f t="shared" si="24"/>
        <v>1</v>
      </c>
      <c r="I165" s="35"/>
      <c r="J165" s="15"/>
      <c r="K165" s="15"/>
      <c r="L165" s="15"/>
      <c r="M165" s="15"/>
      <c r="N165" s="15"/>
      <c r="O165" s="72">
        <f t="shared" si="25"/>
        <v>0</v>
      </c>
      <c r="P165" s="72"/>
      <c r="Q165" s="52"/>
      <c r="R165" s="208" t="s">
        <v>431</v>
      </c>
      <c r="S165" s="206" t="s">
        <v>434</v>
      </c>
      <c r="T165" s="130"/>
      <c r="U165" s="130">
        <v>1</v>
      </c>
      <c r="V165" s="130"/>
      <c r="W165" s="130"/>
      <c r="X165" s="131"/>
      <c r="Y165" s="72">
        <f t="shared" si="26"/>
        <v>0.5</v>
      </c>
      <c r="Z165" s="72"/>
    </row>
    <row r="166" spans="7:26" x14ac:dyDescent="0.3">
      <c r="G166" s="23"/>
      <c r="H166" s="57">
        <f t="shared" si="24"/>
        <v>0</v>
      </c>
      <c r="I166" s="35"/>
      <c r="J166" s="15"/>
      <c r="K166" s="15"/>
      <c r="L166" s="15"/>
      <c r="M166" s="15"/>
      <c r="N166" s="15"/>
      <c r="O166" s="72">
        <f t="shared" si="25"/>
        <v>0</v>
      </c>
      <c r="P166" s="72"/>
      <c r="Q166" s="52"/>
      <c r="R166" s="189"/>
      <c r="S166" s="179" t="s">
        <v>433</v>
      </c>
      <c r="T166" s="132">
        <v>4</v>
      </c>
      <c r="U166" s="132"/>
      <c r="V166" s="132"/>
      <c r="W166" s="132"/>
      <c r="X166" s="133"/>
      <c r="Y166" s="72">
        <f t="shared" si="26"/>
        <v>2</v>
      </c>
      <c r="Z166" s="72"/>
    </row>
    <row r="167" spans="7:26" x14ac:dyDescent="0.3">
      <c r="G167" s="23"/>
      <c r="H167" s="57">
        <f t="shared" si="24"/>
        <v>0</v>
      </c>
      <c r="I167" s="35"/>
      <c r="J167" s="15"/>
      <c r="K167" s="15"/>
      <c r="L167" s="15"/>
      <c r="M167" s="15"/>
      <c r="N167" s="15"/>
      <c r="O167" s="72">
        <f t="shared" si="25"/>
        <v>0</v>
      </c>
      <c r="P167" s="72"/>
      <c r="Q167" s="52"/>
      <c r="R167" s="189"/>
      <c r="S167" s="179" t="s">
        <v>432</v>
      </c>
      <c r="T167" s="132">
        <v>1</v>
      </c>
      <c r="U167" s="132"/>
      <c r="V167" s="132"/>
      <c r="W167" s="132"/>
      <c r="X167" s="133"/>
      <c r="Y167" s="72">
        <f t="shared" si="26"/>
        <v>0.5</v>
      </c>
      <c r="Z167" s="72"/>
    </row>
    <row r="168" spans="7:26" x14ac:dyDescent="0.3">
      <c r="G168" s="23"/>
      <c r="H168" s="57">
        <f t="shared" si="24"/>
        <v>0</v>
      </c>
      <c r="I168" s="35"/>
      <c r="J168" s="15"/>
      <c r="K168" s="15"/>
      <c r="L168" s="15"/>
      <c r="M168" s="15"/>
      <c r="N168" s="15"/>
      <c r="O168" s="72">
        <f t="shared" si="25"/>
        <v>0</v>
      </c>
      <c r="P168" s="72"/>
      <c r="Q168" s="52"/>
      <c r="R168" s="189"/>
      <c r="S168" s="179"/>
      <c r="T168" s="132"/>
      <c r="U168" s="132"/>
      <c r="V168" s="132"/>
      <c r="W168" s="132"/>
      <c r="X168" s="133"/>
      <c r="Y168" s="72">
        <f t="shared" si="26"/>
        <v>0</v>
      </c>
      <c r="Z168" s="72"/>
    </row>
    <row r="169" spans="7:26" ht="15" thickBot="1" x14ac:dyDescent="0.35">
      <c r="G169" s="23"/>
      <c r="H169" s="57">
        <f t="shared" si="24"/>
        <v>0</v>
      </c>
      <c r="I169" s="35"/>
      <c r="J169" s="15"/>
      <c r="K169" s="15"/>
      <c r="L169" s="15"/>
      <c r="M169" s="15"/>
      <c r="N169" s="15"/>
      <c r="O169" s="72">
        <f t="shared" si="25"/>
        <v>0</v>
      </c>
      <c r="P169" s="72"/>
      <c r="Q169" s="52"/>
      <c r="R169" s="190"/>
      <c r="S169" s="187"/>
      <c r="T169" s="134"/>
      <c r="U169" s="134"/>
      <c r="V169" s="134"/>
      <c r="W169" s="134"/>
      <c r="X169" s="135"/>
      <c r="Y169" s="72">
        <f t="shared" si="26"/>
        <v>0</v>
      </c>
      <c r="Z169" s="72"/>
    </row>
    <row r="170" spans="7:26" x14ac:dyDescent="0.3">
      <c r="G170" s="23"/>
      <c r="H170" s="57">
        <f t="shared" si="24"/>
        <v>0</v>
      </c>
      <c r="I170" s="35"/>
      <c r="J170" s="15"/>
      <c r="K170" s="15"/>
      <c r="L170" s="15"/>
      <c r="M170" s="15"/>
      <c r="N170" s="15"/>
      <c r="O170" s="72">
        <f t="shared" si="25"/>
        <v>0</v>
      </c>
      <c r="P170" s="72"/>
      <c r="Q170" s="52"/>
      <c r="R170" s="208"/>
      <c r="S170" s="206"/>
      <c r="T170" s="130"/>
      <c r="U170" s="130"/>
      <c r="V170" s="130"/>
      <c r="W170" s="130"/>
      <c r="X170" s="131"/>
      <c r="Y170" s="72">
        <f t="shared" si="26"/>
        <v>0</v>
      </c>
      <c r="Z170" s="72"/>
    </row>
    <row r="171" spans="7:26" x14ac:dyDescent="0.3">
      <c r="G171" s="23"/>
      <c r="H171" s="57">
        <f t="shared" si="24"/>
        <v>1</v>
      </c>
      <c r="I171" s="35"/>
      <c r="J171" s="15"/>
      <c r="K171" s="15"/>
      <c r="L171" s="15"/>
      <c r="M171" s="15"/>
      <c r="N171" s="15"/>
      <c r="O171" s="72">
        <f t="shared" si="25"/>
        <v>0</v>
      </c>
      <c r="P171" s="72"/>
      <c r="Q171" s="52"/>
      <c r="R171" s="189" t="s">
        <v>431</v>
      </c>
      <c r="S171" s="179" t="s">
        <v>430</v>
      </c>
      <c r="T171" s="132"/>
      <c r="U171" s="132">
        <v>1</v>
      </c>
      <c r="V171" s="132"/>
      <c r="W171" s="132"/>
      <c r="X171" s="133"/>
      <c r="Y171" s="72">
        <f t="shared" si="26"/>
        <v>0.5</v>
      </c>
      <c r="Z171" s="72"/>
    </row>
    <row r="172" spans="7:26" ht="15" thickBot="1" x14ac:dyDescent="0.35">
      <c r="G172" s="23"/>
      <c r="H172" s="57">
        <f t="shared" si="24"/>
        <v>0</v>
      </c>
      <c r="I172" s="35"/>
      <c r="J172" s="15"/>
      <c r="K172" s="15"/>
      <c r="L172" s="15"/>
      <c r="M172" s="15"/>
      <c r="N172" s="15"/>
      <c r="O172" s="72">
        <f t="shared" si="25"/>
        <v>0</v>
      </c>
      <c r="P172" s="72"/>
      <c r="Q172" s="52"/>
      <c r="R172" s="190"/>
      <c r="S172" s="187" t="s">
        <v>429</v>
      </c>
      <c r="T172" s="134">
        <v>6</v>
      </c>
      <c r="U172" s="134"/>
      <c r="V172" s="134"/>
      <c r="W172" s="134"/>
      <c r="X172" s="135"/>
      <c r="Y172" s="72">
        <f t="shared" si="26"/>
        <v>3</v>
      </c>
      <c r="Z172" s="72"/>
    </row>
    <row r="173" spans="7:26" ht="15" thickBot="1" x14ac:dyDescent="0.35">
      <c r="G173" s="23"/>
      <c r="H173" s="57">
        <f t="shared" si="24"/>
        <v>0</v>
      </c>
      <c r="I173" s="35"/>
      <c r="J173" s="15"/>
      <c r="K173" s="15"/>
      <c r="L173" s="15"/>
      <c r="M173" s="15"/>
      <c r="N173" s="15"/>
      <c r="O173" s="72">
        <f t="shared" si="25"/>
        <v>0</v>
      </c>
      <c r="P173" s="72"/>
      <c r="Q173" s="52"/>
      <c r="R173" s="35"/>
      <c r="S173" s="35"/>
      <c r="T173" s="15"/>
      <c r="U173" s="15"/>
      <c r="V173" s="15"/>
      <c r="W173" s="15"/>
      <c r="Y173" s="72">
        <f t="shared" si="26"/>
        <v>0</v>
      </c>
      <c r="Z173" s="72"/>
    </row>
    <row r="174" spans="7:26" x14ac:dyDescent="0.3">
      <c r="G174" s="23"/>
      <c r="H174" s="57">
        <f t="shared" si="24"/>
        <v>0</v>
      </c>
      <c r="I174" s="35"/>
      <c r="J174" s="15"/>
      <c r="K174" s="15"/>
      <c r="L174" s="15"/>
      <c r="M174" s="15"/>
      <c r="N174" s="15"/>
      <c r="O174" s="72">
        <f t="shared" si="25"/>
        <v>0</v>
      </c>
      <c r="P174" s="72"/>
      <c r="Q174" s="52"/>
      <c r="R174" s="208" t="s">
        <v>428</v>
      </c>
      <c r="S174" s="206" t="s">
        <v>427</v>
      </c>
      <c r="T174" s="130">
        <v>1</v>
      </c>
      <c r="U174" s="130"/>
      <c r="V174" s="130"/>
      <c r="W174" s="130"/>
      <c r="X174" s="131"/>
      <c r="Y174" s="72">
        <f t="shared" si="26"/>
        <v>0.5</v>
      </c>
      <c r="Z174" s="72"/>
    </row>
    <row r="175" spans="7:26" x14ac:dyDescent="0.3">
      <c r="G175" s="23"/>
      <c r="H175" s="57">
        <f t="shared" si="24"/>
        <v>1</v>
      </c>
      <c r="I175" s="35"/>
      <c r="J175" s="15"/>
      <c r="K175" s="15"/>
      <c r="L175" s="15"/>
      <c r="M175" s="15"/>
      <c r="N175" s="15"/>
      <c r="O175" s="72">
        <f t="shared" si="25"/>
        <v>0</v>
      </c>
      <c r="P175" s="72"/>
      <c r="Q175" s="52"/>
      <c r="R175" s="229"/>
      <c r="S175" s="179" t="s">
        <v>178</v>
      </c>
      <c r="T175" s="132"/>
      <c r="U175" s="132">
        <v>1</v>
      </c>
      <c r="V175" s="132"/>
      <c r="W175" s="132"/>
      <c r="X175" s="133"/>
      <c r="Y175" s="72">
        <f t="shared" si="26"/>
        <v>0.5</v>
      </c>
      <c r="Z175" s="72"/>
    </row>
    <row r="176" spans="7:26" ht="15" thickBot="1" x14ac:dyDescent="0.35">
      <c r="G176" s="23"/>
      <c r="H176" s="57">
        <f t="shared" si="24"/>
        <v>0</v>
      </c>
      <c r="I176" s="35"/>
      <c r="J176" s="15"/>
      <c r="K176" s="15"/>
      <c r="L176" s="15"/>
      <c r="M176" s="15"/>
      <c r="N176" s="15"/>
      <c r="O176" s="72">
        <f t="shared" si="25"/>
        <v>0</v>
      </c>
      <c r="P176" s="72"/>
      <c r="Q176" s="52"/>
      <c r="R176" s="190"/>
      <c r="S176" s="187" t="s">
        <v>426</v>
      </c>
      <c r="T176" s="134">
        <v>1</v>
      </c>
      <c r="U176" s="134"/>
      <c r="V176" s="134"/>
      <c r="W176" s="134"/>
      <c r="X176" s="135"/>
      <c r="Y176" s="72">
        <f t="shared" si="26"/>
        <v>0.5</v>
      </c>
      <c r="Z176" s="72"/>
    </row>
    <row r="177" spans="7:26" x14ac:dyDescent="0.3">
      <c r="G177" s="23"/>
      <c r="H177" s="57">
        <f t="shared" si="24"/>
        <v>0</v>
      </c>
      <c r="I177" s="35"/>
      <c r="J177" s="15"/>
      <c r="K177" s="15"/>
      <c r="L177" s="15"/>
      <c r="M177" s="15"/>
      <c r="N177" s="15"/>
      <c r="O177" s="72">
        <f t="shared" si="25"/>
        <v>0</v>
      </c>
      <c r="P177" s="72"/>
      <c r="Q177" s="52"/>
      <c r="R177" s="35"/>
      <c r="S177" s="35"/>
      <c r="T177" s="15"/>
      <c r="U177" s="15"/>
      <c r="V177" s="15"/>
      <c r="W177" s="15"/>
      <c r="Y177" s="72">
        <f t="shared" si="26"/>
        <v>0</v>
      </c>
      <c r="Z177" s="72"/>
    </row>
    <row r="178" spans="7:26" ht="15" thickBot="1" x14ac:dyDescent="0.35">
      <c r="G178" s="23"/>
      <c r="H178" s="57">
        <f t="shared" si="24"/>
        <v>0</v>
      </c>
      <c r="I178" s="36"/>
      <c r="J178" s="18"/>
      <c r="K178" s="18"/>
      <c r="L178" s="18"/>
      <c r="M178" s="18"/>
      <c r="N178" s="18"/>
      <c r="O178" s="72">
        <f t="shared" si="25"/>
        <v>0</v>
      </c>
      <c r="P178" s="72"/>
      <c r="Q178" s="53"/>
      <c r="R178" s="36"/>
      <c r="S178" s="36"/>
      <c r="T178" s="18"/>
      <c r="U178" s="18"/>
      <c r="V178" s="18"/>
      <c r="W178" s="18"/>
      <c r="X178" s="19"/>
      <c r="Y178" s="72">
        <f t="shared" si="26"/>
        <v>0</v>
      </c>
      <c r="Z178" s="72"/>
    </row>
    <row r="179" spans="7:26" ht="15" thickBot="1" x14ac:dyDescent="0.35">
      <c r="G179" s="9" t="s">
        <v>221</v>
      </c>
      <c r="H179" s="162" t="s">
        <v>13</v>
      </c>
      <c r="I179" s="154" t="s">
        <v>46</v>
      </c>
      <c r="J179" s="163" t="s">
        <v>14</v>
      </c>
      <c r="K179" s="164" t="s">
        <v>15</v>
      </c>
      <c r="L179" s="164" t="s">
        <v>51</v>
      </c>
      <c r="M179" s="164" t="s">
        <v>52</v>
      </c>
      <c r="N179" s="164" t="s">
        <v>53</v>
      </c>
      <c r="O179" s="165" t="s">
        <v>38</v>
      </c>
      <c r="P179" s="165" t="s">
        <v>59</v>
      </c>
      <c r="Q179" s="54"/>
      <c r="R179" s="154" t="s">
        <v>63</v>
      </c>
      <c r="S179" s="154" t="s">
        <v>46</v>
      </c>
      <c r="T179" s="163" t="s">
        <v>14</v>
      </c>
      <c r="U179" s="164" t="s">
        <v>15</v>
      </c>
      <c r="V179" s="164" t="s">
        <v>51</v>
      </c>
      <c r="W179" s="164" t="s">
        <v>52</v>
      </c>
      <c r="X179" s="164" t="s">
        <v>53</v>
      </c>
      <c r="Y179" s="165" t="s">
        <v>38</v>
      </c>
      <c r="Z179" s="165" t="s">
        <v>59</v>
      </c>
    </row>
    <row r="180" spans="7:26" ht="15" thickBot="1" x14ac:dyDescent="0.35">
      <c r="G180" s="10" t="s">
        <v>20</v>
      </c>
      <c r="H180" s="84" t="s">
        <v>50</v>
      </c>
      <c r="I180" s="85" t="s">
        <v>271</v>
      </c>
      <c r="J180" s="86"/>
      <c r="K180" s="86"/>
      <c r="L180" s="86">
        <v>1</v>
      </c>
      <c r="M180" s="86">
        <v>1</v>
      </c>
      <c r="N180" s="87"/>
      <c r="O180" s="88"/>
      <c r="P180" s="88"/>
      <c r="Q180" s="54"/>
      <c r="R180" s="85" t="s">
        <v>272</v>
      </c>
      <c r="S180" s="86"/>
      <c r="T180" s="86"/>
      <c r="U180" s="86">
        <v>2</v>
      </c>
      <c r="V180" s="86">
        <v>2</v>
      </c>
      <c r="W180" s="86"/>
      <c r="X180" s="87"/>
      <c r="Y180" s="88"/>
      <c r="Z180" s="88"/>
    </row>
    <row r="181" spans="7:26" ht="15" thickBot="1" x14ac:dyDescent="0.35">
      <c r="G181" s="49" t="s">
        <v>55</v>
      </c>
      <c r="H181" s="89" t="s">
        <v>50</v>
      </c>
      <c r="I181" s="90" t="s">
        <v>131</v>
      </c>
      <c r="J181" s="91"/>
      <c r="K181" s="91"/>
      <c r="L181" s="91">
        <v>2</v>
      </c>
      <c r="M181" s="91">
        <v>2</v>
      </c>
      <c r="N181" s="92"/>
      <c r="O181" s="93"/>
      <c r="P181" s="93"/>
      <c r="Q181" s="94"/>
      <c r="R181" s="173"/>
      <c r="S181" s="90"/>
      <c r="T181" s="91"/>
      <c r="U181" s="91"/>
      <c r="V181" s="91"/>
      <c r="W181" s="91"/>
      <c r="X181" s="92"/>
      <c r="Y181" s="93"/>
      <c r="Z181" s="93"/>
    </row>
    <row r="182" spans="7:26" x14ac:dyDescent="0.3">
      <c r="G182" s="49">
        <f>SUM(H182:H197)</f>
        <v>15</v>
      </c>
      <c r="H182" s="57">
        <f t="shared" ref="H182:H197" si="27">MAX(K182:N182)+MAX(U182:X182)</f>
        <v>1</v>
      </c>
      <c r="I182" s="11" t="s">
        <v>72</v>
      </c>
      <c r="N182">
        <v>1</v>
      </c>
      <c r="O182" s="79">
        <f t="shared" ref="O182:O197" si="28">(J182+K182)*$Y$3</f>
        <v>0</v>
      </c>
      <c r="P182" s="79"/>
      <c r="Q182" s="52"/>
      <c r="R182" s="196"/>
      <c r="S182" s="15"/>
      <c r="T182" s="197"/>
      <c r="U182" s="197"/>
      <c r="V182" s="197"/>
      <c r="W182" s="197"/>
      <c r="X182" s="83"/>
      <c r="Y182" s="79">
        <f t="shared" ref="Y182:Y197" si="29">(T182+U182)*$Y$3</f>
        <v>0</v>
      </c>
      <c r="Z182" s="79"/>
    </row>
    <row r="183" spans="7:26" x14ac:dyDescent="0.3">
      <c r="G183" s="23"/>
      <c r="H183" s="57">
        <f t="shared" si="27"/>
        <v>3</v>
      </c>
      <c r="I183" s="201" t="s">
        <v>243</v>
      </c>
      <c r="J183" s="202"/>
      <c r="K183" s="202">
        <v>1</v>
      </c>
      <c r="L183" s="202"/>
      <c r="M183" s="202"/>
      <c r="N183" s="202"/>
      <c r="O183" s="203">
        <f t="shared" si="28"/>
        <v>0.5</v>
      </c>
      <c r="P183" s="203"/>
      <c r="Q183" s="204"/>
      <c r="R183" s="204" t="s">
        <v>244</v>
      </c>
      <c r="S183" s="202" t="s">
        <v>232</v>
      </c>
      <c r="T183" s="205"/>
      <c r="U183" s="205">
        <v>2</v>
      </c>
      <c r="V183" s="205">
        <v>1</v>
      </c>
      <c r="W183" s="205">
        <v>1</v>
      </c>
      <c r="X183" s="202"/>
      <c r="Y183" s="72">
        <f t="shared" si="29"/>
        <v>1</v>
      </c>
      <c r="Z183" s="72"/>
    </row>
    <row r="184" spans="7:26" x14ac:dyDescent="0.3">
      <c r="G184" s="23"/>
      <c r="H184" s="57">
        <f t="shared" si="27"/>
        <v>1</v>
      </c>
      <c r="I184" s="194"/>
      <c r="J184" s="15"/>
      <c r="K184" s="15"/>
      <c r="L184" s="15"/>
      <c r="M184" s="15"/>
      <c r="N184" s="15"/>
      <c r="O184" s="72">
        <f t="shared" si="28"/>
        <v>0</v>
      </c>
      <c r="P184" s="72"/>
      <c r="Q184" s="52"/>
      <c r="R184" s="23" t="s">
        <v>163</v>
      </c>
      <c r="S184" s="15" t="s">
        <v>253</v>
      </c>
      <c r="T184" s="15"/>
      <c r="U184" s="15"/>
      <c r="V184" s="15">
        <v>1</v>
      </c>
      <c r="W184" s="15">
        <v>1</v>
      </c>
      <c r="Y184" s="72">
        <f t="shared" si="29"/>
        <v>0</v>
      </c>
      <c r="Z184" s="72"/>
    </row>
    <row r="185" spans="7:26" x14ac:dyDescent="0.3">
      <c r="G185" s="23"/>
      <c r="H185" s="57">
        <f t="shared" si="27"/>
        <v>2</v>
      </c>
      <c r="I185" s="35" t="s">
        <v>245</v>
      </c>
      <c r="J185" s="15"/>
      <c r="K185" s="15"/>
      <c r="L185" s="15">
        <v>1</v>
      </c>
      <c r="M185" s="15">
        <v>1</v>
      </c>
      <c r="N185" s="15"/>
      <c r="O185" s="72">
        <f t="shared" si="28"/>
        <v>0</v>
      </c>
      <c r="P185" s="72"/>
      <c r="Q185" s="52"/>
      <c r="R185" s="23" t="s">
        <v>164</v>
      </c>
      <c r="S185" s="15" t="s">
        <v>252</v>
      </c>
      <c r="T185" s="15"/>
      <c r="U185" s="15"/>
      <c r="V185" s="15">
        <v>1</v>
      </c>
      <c r="W185" s="15">
        <v>1</v>
      </c>
      <c r="Y185" s="72">
        <f t="shared" si="29"/>
        <v>0</v>
      </c>
      <c r="Z185" s="72"/>
    </row>
    <row r="186" spans="7:26" x14ac:dyDescent="0.3">
      <c r="G186" s="23"/>
      <c r="H186" s="57">
        <f t="shared" si="27"/>
        <v>1</v>
      </c>
      <c r="I186" s="35"/>
      <c r="J186" s="15"/>
      <c r="K186" s="15"/>
      <c r="L186" s="15"/>
      <c r="M186" s="15"/>
      <c r="N186" s="15"/>
      <c r="O186" s="72">
        <f t="shared" si="28"/>
        <v>0</v>
      </c>
      <c r="P186" s="72"/>
      <c r="Q186" s="52"/>
      <c r="R186" s="13" t="s">
        <v>183</v>
      </c>
      <c r="S186" t="s">
        <v>280</v>
      </c>
      <c r="V186">
        <v>1</v>
      </c>
      <c r="W186">
        <v>1</v>
      </c>
      <c r="Y186" s="72">
        <f t="shared" si="29"/>
        <v>0</v>
      </c>
      <c r="Z186" s="72"/>
    </row>
    <row r="187" spans="7:26" x14ac:dyDescent="0.3">
      <c r="G187" s="23"/>
      <c r="H187" s="57">
        <f t="shared" si="27"/>
        <v>0</v>
      </c>
      <c r="I187" s="11"/>
      <c r="J187" s="15"/>
      <c r="K187" s="15"/>
      <c r="L187" s="15"/>
      <c r="M187" s="15"/>
      <c r="N187" s="15"/>
      <c r="O187" s="72">
        <f t="shared" si="28"/>
        <v>0</v>
      </c>
      <c r="P187" s="72"/>
      <c r="Q187" s="52"/>
      <c r="R187" s="23"/>
      <c r="S187" s="15"/>
      <c r="T187" s="15"/>
      <c r="U187" s="15"/>
      <c r="V187" s="15"/>
      <c r="W187" s="15"/>
      <c r="Y187" s="72">
        <f t="shared" si="29"/>
        <v>0</v>
      </c>
      <c r="Z187" s="72"/>
    </row>
    <row r="188" spans="7:26" x14ac:dyDescent="0.3">
      <c r="G188" s="23"/>
      <c r="H188" s="57">
        <f t="shared" si="27"/>
        <v>2</v>
      </c>
      <c r="I188" s="35" t="s">
        <v>230</v>
      </c>
      <c r="J188" s="15"/>
      <c r="K188" s="15"/>
      <c r="L188" s="15">
        <v>1</v>
      </c>
      <c r="M188" s="15">
        <v>1</v>
      </c>
      <c r="N188" s="15"/>
      <c r="O188" s="72">
        <f t="shared" si="28"/>
        <v>0</v>
      </c>
      <c r="P188" s="72"/>
      <c r="Q188" s="52"/>
      <c r="R188" s="123" t="s">
        <v>183</v>
      </c>
      <c r="S188" s="184" t="s">
        <v>219</v>
      </c>
      <c r="T188" s="40"/>
      <c r="U188" s="40">
        <v>1</v>
      </c>
      <c r="V188" s="40">
        <v>0</v>
      </c>
      <c r="W188" s="40">
        <v>0</v>
      </c>
      <c r="Y188" s="72">
        <f t="shared" si="29"/>
        <v>0.5</v>
      </c>
      <c r="Z188" s="72"/>
    </row>
    <row r="189" spans="7:26" x14ac:dyDescent="0.3">
      <c r="G189" s="23"/>
      <c r="H189" s="57">
        <f t="shared" si="27"/>
        <v>1</v>
      </c>
      <c r="I189" s="35"/>
      <c r="J189" s="15"/>
      <c r="K189" s="15"/>
      <c r="L189" s="15"/>
      <c r="M189" s="15"/>
      <c r="N189" s="15"/>
      <c r="O189" s="72">
        <f t="shared" si="28"/>
        <v>0</v>
      </c>
      <c r="P189" s="72"/>
      <c r="Q189" s="52"/>
      <c r="R189" s="23" t="s">
        <v>183</v>
      </c>
      <c r="S189" s="15" t="s">
        <v>231</v>
      </c>
      <c r="T189" s="15"/>
      <c r="U189" s="15">
        <v>1</v>
      </c>
      <c r="V189" s="15">
        <v>1</v>
      </c>
      <c r="W189" s="15">
        <v>1</v>
      </c>
      <c r="Y189" s="72">
        <f t="shared" si="29"/>
        <v>0.5</v>
      </c>
      <c r="Z189" s="72"/>
    </row>
    <row r="190" spans="7:26" x14ac:dyDescent="0.3">
      <c r="G190" s="23"/>
      <c r="H190" s="57">
        <f t="shared" si="27"/>
        <v>2</v>
      </c>
      <c r="I190" s="35"/>
      <c r="J190" s="15"/>
      <c r="K190" s="15"/>
      <c r="L190" s="15"/>
      <c r="M190" s="15"/>
      <c r="N190" s="15"/>
      <c r="O190" s="72">
        <f t="shared" si="28"/>
        <v>0</v>
      </c>
      <c r="P190" s="72"/>
      <c r="Q190" s="52"/>
      <c r="R190" s="23" t="s">
        <v>154</v>
      </c>
      <c r="S190" s="15" t="s">
        <v>349</v>
      </c>
      <c r="T190" s="15"/>
      <c r="U190" s="15">
        <v>2</v>
      </c>
      <c r="V190" s="15"/>
      <c r="W190" s="15"/>
      <c r="Y190" s="72">
        <f t="shared" si="29"/>
        <v>1</v>
      </c>
      <c r="Z190" s="72"/>
    </row>
    <row r="191" spans="7:26" x14ac:dyDescent="0.3">
      <c r="G191" s="23"/>
      <c r="H191" s="57">
        <f t="shared" si="27"/>
        <v>2</v>
      </c>
      <c r="I191" s="35"/>
      <c r="J191" s="15"/>
      <c r="K191" s="15"/>
      <c r="L191" s="15"/>
      <c r="M191" s="15"/>
      <c r="N191" s="15"/>
      <c r="O191" s="72">
        <f t="shared" si="28"/>
        <v>0</v>
      </c>
      <c r="P191" s="72"/>
      <c r="Q191" s="52"/>
      <c r="R191" s="23" t="s">
        <v>157</v>
      </c>
      <c r="S191" s="15" t="s">
        <v>347</v>
      </c>
      <c r="T191" s="15"/>
      <c r="U191" s="15">
        <v>2</v>
      </c>
      <c r="V191" s="15"/>
      <c r="W191" s="15"/>
      <c r="Y191" s="72">
        <f t="shared" si="29"/>
        <v>1</v>
      </c>
      <c r="Z191" s="72"/>
    </row>
    <row r="192" spans="7:26" x14ac:dyDescent="0.3">
      <c r="G192" s="23"/>
      <c r="H192" s="57">
        <f t="shared" si="27"/>
        <v>0</v>
      </c>
      <c r="I192" s="35"/>
      <c r="J192" s="15"/>
      <c r="K192" s="15"/>
      <c r="L192" s="15"/>
      <c r="M192" s="15"/>
      <c r="N192" s="15"/>
      <c r="O192" s="72">
        <f t="shared" si="28"/>
        <v>0</v>
      </c>
      <c r="P192" s="72"/>
      <c r="Q192" s="52"/>
      <c r="R192" s="23"/>
      <c r="S192" s="15"/>
      <c r="T192" s="15"/>
      <c r="U192" s="15"/>
      <c r="V192" s="15"/>
      <c r="W192" s="15"/>
      <c r="Y192" s="72">
        <f t="shared" si="29"/>
        <v>0</v>
      </c>
      <c r="Z192" s="72"/>
    </row>
    <row r="193" spans="7:31" x14ac:dyDescent="0.3">
      <c r="G193" s="23"/>
      <c r="H193" s="57">
        <f t="shared" si="27"/>
        <v>0</v>
      </c>
      <c r="I193" s="35"/>
      <c r="J193" s="15"/>
      <c r="K193" s="15"/>
      <c r="L193" s="15"/>
      <c r="M193" s="15"/>
      <c r="N193" s="15"/>
      <c r="O193" s="72">
        <f t="shared" si="28"/>
        <v>0</v>
      </c>
      <c r="P193" s="72"/>
      <c r="Q193" s="52"/>
      <c r="R193" s="23"/>
      <c r="S193" s="15"/>
      <c r="T193" s="15"/>
      <c r="U193" s="15"/>
      <c r="V193" s="15"/>
      <c r="W193" s="15"/>
      <c r="Y193" s="72">
        <f t="shared" si="29"/>
        <v>0</v>
      </c>
      <c r="Z193" s="72"/>
    </row>
    <row r="194" spans="7:31" x14ac:dyDescent="0.3">
      <c r="G194" s="23"/>
      <c r="H194" s="57">
        <f t="shared" si="27"/>
        <v>0</v>
      </c>
      <c r="I194" s="35"/>
      <c r="J194" s="15"/>
      <c r="K194" s="15"/>
      <c r="L194" s="15"/>
      <c r="M194" s="15"/>
      <c r="N194" s="15"/>
      <c r="O194" s="72">
        <f t="shared" si="28"/>
        <v>0</v>
      </c>
      <c r="P194" s="72"/>
      <c r="Q194" s="52"/>
      <c r="R194" s="23"/>
      <c r="S194" s="15"/>
      <c r="T194" s="15"/>
      <c r="U194" s="15"/>
      <c r="V194" s="15"/>
      <c r="W194" s="15"/>
      <c r="Y194" s="72">
        <f t="shared" si="29"/>
        <v>0</v>
      </c>
      <c r="Z194" s="72"/>
    </row>
    <row r="195" spans="7:31" x14ac:dyDescent="0.3">
      <c r="G195" s="23"/>
      <c r="H195" s="57">
        <f t="shared" si="27"/>
        <v>0</v>
      </c>
      <c r="I195" s="35"/>
      <c r="J195" s="15"/>
      <c r="K195" s="15"/>
      <c r="L195" s="15"/>
      <c r="M195" s="15"/>
      <c r="N195" s="15"/>
      <c r="O195" s="72">
        <f t="shared" si="28"/>
        <v>0</v>
      </c>
      <c r="P195" s="72"/>
      <c r="Q195" s="52"/>
      <c r="R195" s="23"/>
      <c r="S195" s="15"/>
      <c r="T195" s="15"/>
      <c r="U195" s="15"/>
      <c r="V195" s="15"/>
      <c r="W195" s="15"/>
      <c r="Y195" s="72">
        <f t="shared" si="29"/>
        <v>0</v>
      </c>
      <c r="Z195" s="72"/>
    </row>
    <row r="196" spans="7:31" x14ac:dyDescent="0.3">
      <c r="G196" s="23"/>
      <c r="H196" s="57">
        <f t="shared" si="27"/>
        <v>0</v>
      </c>
      <c r="I196" s="35"/>
      <c r="J196" s="15"/>
      <c r="K196" s="15"/>
      <c r="L196" s="15"/>
      <c r="M196" s="15"/>
      <c r="N196" s="15"/>
      <c r="O196" s="72">
        <f t="shared" si="28"/>
        <v>0</v>
      </c>
      <c r="P196" s="72"/>
      <c r="Q196" s="52"/>
      <c r="R196" s="23"/>
      <c r="S196" s="15"/>
      <c r="T196" s="15"/>
      <c r="U196" s="15"/>
      <c r="V196" s="15"/>
      <c r="W196" s="15"/>
      <c r="Y196" s="72">
        <f t="shared" si="29"/>
        <v>0</v>
      </c>
      <c r="Z196" s="72"/>
    </row>
    <row r="197" spans="7:31" ht="15" thickBot="1" x14ac:dyDescent="0.35">
      <c r="G197" s="125"/>
      <c r="H197" s="167">
        <f t="shared" si="27"/>
        <v>0</v>
      </c>
      <c r="I197" s="36"/>
      <c r="J197" s="18"/>
      <c r="K197" s="18"/>
      <c r="L197" s="18"/>
      <c r="M197" s="18"/>
      <c r="N197" s="18"/>
      <c r="O197" s="75">
        <f t="shared" si="28"/>
        <v>0</v>
      </c>
      <c r="P197" s="75"/>
      <c r="Q197" s="53"/>
      <c r="R197" s="125"/>
      <c r="S197" s="18"/>
      <c r="T197" s="18"/>
      <c r="U197" s="18"/>
      <c r="V197" s="18"/>
      <c r="W197" s="18"/>
      <c r="X197" s="19"/>
      <c r="Y197" s="75">
        <f t="shared" si="29"/>
        <v>0</v>
      </c>
      <c r="Z197" s="75"/>
    </row>
    <row r="198" spans="7:31" ht="15" thickBot="1" x14ac:dyDescent="0.35">
      <c r="G198" s="9" t="s">
        <v>222</v>
      </c>
      <c r="H198" s="162" t="s">
        <v>13</v>
      </c>
      <c r="I198" s="154" t="s">
        <v>46</v>
      </c>
      <c r="J198" s="163" t="s">
        <v>14</v>
      </c>
      <c r="K198" s="164" t="s">
        <v>15</v>
      </c>
      <c r="L198" s="164" t="s">
        <v>51</v>
      </c>
      <c r="M198" s="164" t="s">
        <v>52</v>
      </c>
      <c r="N198" s="164" t="s">
        <v>53</v>
      </c>
      <c r="O198" s="165" t="s">
        <v>38</v>
      </c>
      <c r="P198" s="165" t="s">
        <v>59</v>
      </c>
      <c r="Q198" s="54"/>
      <c r="R198" s="154" t="s">
        <v>63</v>
      </c>
      <c r="S198" s="154" t="s">
        <v>46</v>
      </c>
      <c r="T198" s="163" t="s">
        <v>14</v>
      </c>
      <c r="U198" s="164" t="s">
        <v>15</v>
      </c>
      <c r="V198" s="164" t="s">
        <v>51</v>
      </c>
      <c r="W198" s="164" t="s">
        <v>52</v>
      </c>
      <c r="X198" s="164" t="s">
        <v>53</v>
      </c>
      <c r="Y198" s="165" t="s">
        <v>38</v>
      </c>
      <c r="Z198" s="165" t="s">
        <v>59</v>
      </c>
    </row>
    <row r="199" spans="7:31" ht="15" thickBot="1" x14ac:dyDescent="0.35">
      <c r="G199" s="10" t="s">
        <v>20</v>
      </c>
      <c r="H199" s="84" t="s">
        <v>50</v>
      </c>
      <c r="I199" s="85" t="s">
        <v>271</v>
      </c>
      <c r="J199" s="86"/>
      <c r="K199" s="86"/>
      <c r="L199" s="86">
        <v>1</v>
      </c>
      <c r="M199" s="86">
        <v>1</v>
      </c>
      <c r="N199" s="87"/>
      <c r="O199" s="88"/>
      <c r="P199" s="88"/>
      <c r="Q199" s="54"/>
      <c r="R199" s="85" t="s">
        <v>272</v>
      </c>
      <c r="S199" s="86"/>
      <c r="T199" s="86"/>
      <c r="U199" s="86">
        <v>2</v>
      </c>
      <c r="V199" s="86">
        <v>2</v>
      </c>
      <c r="W199" s="86"/>
      <c r="X199" s="87"/>
      <c r="Y199" s="88"/>
      <c r="Z199" s="88"/>
    </row>
    <row r="200" spans="7:31" x14ac:dyDescent="0.3">
      <c r="G200" s="49" t="s">
        <v>55</v>
      </c>
      <c r="H200" s="89" t="s">
        <v>50</v>
      </c>
      <c r="I200" s="90" t="s">
        <v>131</v>
      </c>
      <c r="J200" s="91"/>
      <c r="K200" s="91"/>
      <c r="L200" s="91">
        <v>2</v>
      </c>
      <c r="M200" s="91">
        <v>2</v>
      </c>
      <c r="N200" s="92"/>
      <c r="O200" s="93"/>
      <c r="P200" s="93"/>
      <c r="Q200" s="94"/>
      <c r="R200" s="90"/>
      <c r="S200" s="90"/>
      <c r="T200" s="91"/>
      <c r="U200" s="91"/>
      <c r="V200" s="91"/>
      <c r="W200" s="91"/>
      <c r="X200" s="92"/>
      <c r="Y200" s="93"/>
      <c r="Z200" s="93"/>
    </row>
    <row r="201" spans="7:31" ht="15" thickBot="1" x14ac:dyDescent="0.35">
      <c r="G201" s="49">
        <f>SUM(H201:H216)</f>
        <v>19</v>
      </c>
      <c r="H201" s="57">
        <f t="shared" ref="H201:H214" si="30">MAX(K201:N201)+MAX(U201:X201)</f>
        <v>3</v>
      </c>
      <c r="I201" s="11" t="s">
        <v>72</v>
      </c>
      <c r="N201">
        <v>1</v>
      </c>
      <c r="O201" s="79">
        <f t="shared" ref="O201:O216" si="31">(J201+K201)*$Y$3</f>
        <v>0</v>
      </c>
      <c r="P201" s="79"/>
      <c r="Q201" s="52"/>
      <c r="R201" s="39" t="s">
        <v>157</v>
      </c>
      <c r="S201" s="39" t="s">
        <v>346</v>
      </c>
      <c r="T201" s="40"/>
      <c r="U201" s="40">
        <v>2</v>
      </c>
      <c r="V201" s="40"/>
      <c r="W201" s="82"/>
      <c r="X201" s="83"/>
      <c r="Y201" s="79">
        <f t="shared" ref="Y201:Y216" si="32">(T201+U201)*$Y$3</f>
        <v>1</v>
      </c>
      <c r="Z201" s="79"/>
    </row>
    <row r="202" spans="7:31" ht="15" thickBot="1" x14ac:dyDescent="0.35">
      <c r="G202" s="23"/>
      <c r="H202" s="57">
        <f t="shared" si="30"/>
        <v>3</v>
      </c>
      <c r="I202" s="35" t="s">
        <v>236</v>
      </c>
      <c r="J202" s="15"/>
      <c r="K202" s="15">
        <v>1</v>
      </c>
      <c r="L202" s="15"/>
      <c r="M202" s="15"/>
      <c r="N202" s="15"/>
      <c r="O202" s="72">
        <f t="shared" si="31"/>
        <v>0.5</v>
      </c>
      <c r="P202" s="72"/>
      <c r="Q202" s="52"/>
      <c r="R202" s="35" t="s">
        <v>351</v>
      </c>
      <c r="S202" s="35" t="s">
        <v>294</v>
      </c>
      <c r="T202" s="15"/>
      <c r="U202" s="15">
        <v>2</v>
      </c>
      <c r="V202" s="15">
        <v>1</v>
      </c>
      <c r="W202" s="15"/>
      <c r="Y202" s="72">
        <f t="shared" si="32"/>
        <v>1</v>
      </c>
      <c r="Z202" s="72"/>
      <c r="AE202" s="166"/>
    </row>
    <row r="203" spans="7:31" x14ac:dyDescent="0.3">
      <c r="G203" s="23"/>
      <c r="H203" s="57">
        <f t="shared" si="30"/>
        <v>3</v>
      </c>
      <c r="I203" s="35" t="s">
        <v>237</v>
      </c>
      <c r="J203" s="15"/>
      <c r="K203" s="15">
        <v>1</v>
      </c>
      <c r="L203" s="15"/>
      <c r="M203" s="15"/>
      <c r="N203" s="15"/>
      <c r="O203" s="72">
        <f t="shared" si="31"/>
        <v>0.5</v>
      </c>
      <c r="P203" s="72"/>
      <c r="Q203" s="52"/>
      <c r="R203" s="15" t="s">
        <v>350</v>
      </c>
      <c r="S203" s="35" t="s">
        <v>373</v>
      </c>
      <c r="T203" s="15"/>
      <c r="U203" s="15">
        <v>2</v>
      </c>
      <c r="V203" s="15"/>
      <c r="W203" s="15"/>
      <c r="Y203" s="72">
        <f t="shared" si="32"/>
        <v>1</v>
      </c>
      <c r="Z203" s="72"/>
    </row>
    <row r="204" spans="7:31" x14ac:dyDescent="0.3">
      <c r="G204" s="23"/>
      <c r="H204" s="57">
        <f t="shared" si="30"/>
        <v>1</v>
      </c>
      <c r="I204" s="35" t="s">
        <v>238</v>
      </c>
      <c r="J204" s="15"/>
      <c r="K204" s="15">
        <v>1</v>
      </c>
      <c r="L204" s="15"/>
      <c r="M204" s="15"/>
      <c r="N204" s="15"/>
      <c r="O204" s="72">
        <f t="shared" si="31"/>
        <v>0.5</v>
      </c>
      <c r="P204" s="72"/>
      <c r="Q204" s="52"/>
      <c r="R204" s="35"/>
      <c r="S204" s="35"/>
      <c r="T204" s="15"/>
      <c r="U204" s="15"/>
      <c r="V204" s="15"/>
      <c r="W204" s="15"/>
      <c r="Y204" s="72">
        <f t="shared" si="32"/>
        <v>0</v>
      </c>
      <c r="Z204" s="72"/>
    </row>
    <row r="205" spans="7:31" x14ac:dyDescent="0.3">
      <c r="G205" s="23"/>
      <c r="H205" s="57">
        <f t="shared" si="30"/>
        <v>3</v>
      </c>
      <c r="I205" s="35" t="s">
        <v>255</v>
      </c>
      <c r="J205" s="15"/>
      <c r="K205" s="15"/>
      <c r="L205" s="15"/>
      <c r="M205" s="15">
        <v>1</v>
      </c>
      <c r="N205" s="15"/>
      <c r="O205" s="72">
        <f t="shared" si="31"/>
        <v>0</v>
      </c>
      <c r="P205" s="72"/>
      <c r="Q205" s="52"/>
      <c r="R205" s="15" t="s">
        <v>156</v>
      </c>
      <c r="S205" s="35" t="s">
        <v>293</v>
      </c>
      <c r="T205" s="15"/>
      <c r="U205" s="15">
        <v>2</v>
      </c>
      <c r="V205" s="15"/>
      <c r="W205" s="15"/>
      <c r="Y205" s="72">
        <f t="shared" si="32"/>
        <v>1</v>
      </c>
      <c r="Z205" s="72"/>
    </row>
    <row r="206" spans="7:31" x14ac:dyDescent="0.3">
      <c r="G206" s="23"/>
      <c r="H206" s="57">
        <f t="shared" si="30"/>
        <v>1</v>
      </c>
      <c r="I206" s="35" t="s">
        <v>275</v>
      </c>
      <c r="J206" s="15"/>
      <c r="K206" s="15">
        <v>1</v>
      </c>
      <c r="L206" s="15"/>
      <c r="M206" s="15"/>
      <c r="N206" s="15"/>
      <c r="O206" s="72">
        <f t="shared" si="31"/>
        <v>0.5</v>
      </c>
      <c r="P206" s="72"/>
      <c r="Q206" s="52"/>
      <c r="R206" s="35"/>
      <c r="S206" s="35"/>
      <c r="T206" s="15"/>
      <c r="U206" s="15"/>
      <c r="V206" s="15"/>
      <c r="W206" s="15"/>
      <c r="Y206" s="72">
        <f t="shared" si="32"/>
        <v>0</v>
      </c>
      <c r="Z206" s="72"/>
    </row>
    <row r="207" spans="7:31" x14ac:dyDescent="0.3">
      <c r="G207" s="23"/>
      <c r="H207" s="57">
        <f t="shared" si="30"/>
        <v>1</v>
      </c>
      <c r="I207" s="35" t="s">
        <v>273</v>
      </c>
      <c r="J207" s="15"/>
      <c r="K207" s="15">
        <v>1</v>
      </c>
      <c r="L207" s="15"/>
      <c r="M207" s="15"/>
      <c r="N207" s="15"/>
      <c r="O207" s="72">
        <f t="shared" si="31"/>
        <v>0.5</v>
      </c>
      <c r="P207" s="72"/>
      <c r="Q207" s="52"/>
      <c r="R207" s="39"/>
      <c r="S207" s="39"/>
      <c r="T207" s="40"/>
      <c r="U207" s="40"/>
      <c r="V207" s="40"/>
      <c r="W207" s="40"/>
      <c r="Y207" s="72">
        <f t="shared" si="32"/>
        <v>0</v>
      </c>
      <c r="Z207" s="72"/>
    </row>
    <row r="208" spans="7:31" x14ac:dyDescent="0.3">
      <c r="G208" s="23"/>
      <c r="H208" s="57">
        <f t="shared" si="30"/>
        <v>1</v>
      </c>
      <c r="I208" s="35" t="s">
        <v>274</v>
      </c>
      <c r="J208" s="15"/>
      <c r="K208" s="15">
        <v>1</v>
      </c>
      <c r="L208" s="15"/>
      <c r="M208" s="15"/>
      <c r="N208" s="15"/>
      <c r="O208" s="72">
        <f t="shared" si="31"/>
        <v>0.5</v>
      </c>
      <c r="P208" s="72"/>
      <c r="Q208" s="52"/>
      <c r="R208" s="39"/>
      <c r="S208" s="39"/>
      <c r="T208" s="40"/>
      <c r="U208" s="40"/>
      <c r="V208" s="40"/>
      <c r="W208" s="40"/>
      <c r="Y208" s="72">
        <f t="shared" si="32"/>
        <v>0</v>
      </c>
      <c r="Z208" s="72"/>
    </row>
    <row r="209" spans="7:26" x14ac:dyDescent="0.3">
      <c r="G209" s="23"/>
      <c r="H209" s="57">
        <f t="shared" si="30"/>
        <v>0</v>
      </c>
      <c r="I209" s="11"/>
      <c r="J209" s="15"/>
      <c r="K209" s="15"/>
      <c r="L209" s="15"/>
      <c r="M209" s="15"/>
      <c r="N209" s="15"/>
      <c r="O209" s="72">
        <f t="shared" si="31"/>
        <v>0</v>
      </c>
      <c r="P209" s="72"/>
      <c r="Q209" s="52"/>
      <c r="R209" s="35"/>
      <c r="S209" s="35"/>
      <c r="T209" s="15"/>
      <c r="U209" s="15"/>
      <c r="V209" s="15"/>
      <c r="W209" s="15"/>
      <c r="Y209" s="72">
        <f t="shared" si="32"/>
        <v>0</v>
      </c>
      <c r="Z209" s="72"/>
    </row>
    <row r="210" spans="7:26" x14ac:dyDescent="0.3">
      <c r="G210" s="23"/>
      <c r="H210" s="57">
        <f t="shared" si="30"/>
        <v>2</v>
      </c>
      <c r="I210" s="11"/>
      <c r="J210" s="15"/>
      <c r="K210" s="15"/>
      <c r="L210" s="15"/>
      <c r="M210" s="15"/>
      <c r="N210" s="15"/>
      <c r="O210" s="72">
        <f t="shared" si="31"/>
        <v>0</v>
      </c>
      <c r="P210" s="72"/>
      <c r="Q210" s="52"/>
      <c r="R210" s="35" t="s">
        <v>356</v>
      </c>
      <c r="S210" s="35" t="s">
        <v>357</v>
      </c>
      <c r="T210" s="15"/>
      <c r="U210" s="15">
        <v>2</v>
      </c>
      <c r="V210" s="15"/>
      <c r="W210" s="15"/>
      <c r="Y210" s="72">
        <f t="shared" si="32"/>
        <v>1</v>
      </c>
      <c r="Z210" s="72"/>
    </row>
    <row r="211" spans="7:26" x14ac:dyDescent="0.3">
      <c r="G211" s="23"/>
      <c r="H211" s="57">
        <f t="shared" si="30"/>
        <v>1</v>
      </c>
      <c r="I211" s="11"/>
      <c r="J211" s="15"/>
      <c r="K211" s="15"/>
      <c r="L211" s="15"/>
      <c r="M211" s="15"/>
      <c r="N211" s="15"/>
      <c r="O211" s="72">
        <f t="shared" si="31"/>
        <v>0</v>
      </c>
      <c r="P211" s="72"/>
      <c r="Q211" s="52"/>
      <c r="R211" s="35" t="s">
        <v>356</v>
      </c>
      <c r="S211" s="35" t="s">
        <v>358</v>
      </c>
      <c r="T211" s="15"/>
      <c r="U211" s="15">
        <v>1</v>
      </c>
      <c r="V211" s="15"/>
      <c r="W211" s="15"/>
      <c r="Y211" s="72">
        <f t="shared" si="32"/>
        <v>0.5</v>
      </c>
      <c r="Z211" s="72"/>
    </row>
    <row r="212" spans="7:26" x14ac:dyDescent="0.3">
      <c r="G212" s="23"/>
      <c r="H212" s="57">
        <f t="shared" si="30"/>
        <v>0</v>
      </c>
      <c r="I212" s="11"/>
      <c r="J212" s="15"/>
      <c r="K212" s="15"/>
      <c r="L212" s="15"/>
      <c r="M212" s="15"/>
      <c r="N212" s="15"/>
      <c r="O212" s="72">
        <f t="shared" si="31"/>
        <v>0</v>
      </c>
      <c r="P212" s="72"/>
      <c r="Q212" s="52"/>
      <c r="R212" s="35"/>
      <c r="S212" s="35"/>
      <c r="T212" s="15"/>
      <c r="U212" s="15"/>
      <c r="Y212" s="79">
        <f t="shared" si="32"/>
        <v>0</v>
      </c>
      <c r="Z212" s="72"/>
    </row>
    <row r="213" spans="7:26" x14ac:dyDescent="0.3">
      <c r="G213" s="23"/>
      <c r="H213" s="57">
        <f t="shared" si="30"/>
        <v>0</v>
      </c>
      <c r="I213" s="11"/>
      <c r="J213" s="15"/>
      <c r="K213" s="15"/>
      <c r="L213" s="15"/>
      <c r="M213" s="15"/>
      <c r="N213" s="15"/>
      <c r="O213" s="72">
        <f t="shared" si="31"/>
        <v>0</v>
      </c>
      <c r="P213" s="72"/>
      <c r="Q213" s="52"/>
      <c r="S213" s="35"/>
      <c r="Y213" s="79">
        <f t="shared" si="32"/>
        <v>0</v>
      </c>
      <c r="Z213" s="72"/>
    </row>
    <row r="214" spans="7:26" x14ac:dyDescent="0.3">
      <c r="G214" s="23"/>
      <c r="H214" s="57">
        <f t="shared" si="30"/>
        <v>0</v>
      </c>
      <c r="I214" s="11"/>
      <c r="J214" s="15"/>
      <c r="K214" s="15"/>
      <c r="L214" s="15"/>
      <c r="M214" s="15"/>
      <c r="N214" s="15"/>
      <c r="O214" s="72">
        <f t="shared" si="31"/>
        <v>0</v>
      </c>
      <c r="P214" s="72"/>
      <c r="Q214" s="52"/>
      <c r="S214" s="35"/>
      <c r="Y214" s="79">
        <f t="shared" si="32"/>
        <v>0</v>
      </c>
      <c r="Z214" s="72"/>
    </row>
    <row r="215" spans="7:26" x14ac:dyDescent="0.3">
      <c r="G215" s="23"/>
      <c r="H215" s="57">
        <f>MAX(K215:N215)+MAX(X215:X215)</f>
        <v>0</v>
      </c>
      <c r="I215" s="35"/>
      <c r="J215" s="15"/>
      <c r="K215" s="15"/>
      <c r="L215" s="15"/>
      <c r="M215" s="15"/>
      <c r="N215" s="15"/>
      <c r="O215" s="72">
        <f t="shared" si="31"/>
        <v>0</v>
      </c>
      <c r="P215" s="72"/>
      <c r="Q215" s="52"/>
      <c r="S215" s="35"/>
      <c r="Y215" s="79">
        <f t="shared" si="32"/>
        <v>0</v>
      </c>
      <c r="Z215" s="72"/>
    </row>
    <row r="216" spans="7:26" ht="15" thickBot="1" x14ac:dyDescent="0.35">
      <c r="G216" s="23"/>
      <c r="H216" s="57">
        <f>MAX(K216:N216)+MAX(V216:X216)</f>
        <v>0</v>
      </c>
      <c r="I216" s="35"/>
      <c r="J216" s="15"/>
      <c r="K216" s="15"/>
      <c r="L216" s="15"/>
      <c r="M216" s="15"/>
      <c r="N216" s="15"/>
      <c r="O216" s="72">
        <f t="shared" si="31"/>
        <v>0</v>
      </c>
      <c r="P216" s="72"/>
      <c r="Q216" s="53"/>
      <c r="R216" s="15"/>
      <c r="S216" s="35"/>
      <c r="T216" s="15"/>
      <c r="U216" s="15"/>
      <c r="V216" s="15"/>
      <c r="W216" s="15"/>
      <c r="Y216" s="79">
        <f t="shared" si="32"/>
        <v>0</v>
      </c>
      <c r="Z216" s="72"/>
    </row>
    <row r="217" spans="7:26" ht="15" thickBot="1" x14ac:dyDescent="0.35">
      <c r="G217" s="9" t="s">
        <v>268</v>
      </c>
      <c r="H217" s="162" t="s">
        <v>13</v>
      </c>
      <c r="I217" s="154" t="s">
        <v>46</v>
      </c>
      <c r="J217" s="163" t="s">
        <v>14</v>
      </c>
      <c r="K217" s="164" t="s">
        <v>15</v>
      </c>
      <c r="L217" s="164" t="s">
        <v>51</v>
      </c>
      <c r="M217" s="164" t="s">
        <v>52</v>
      </c>
      <c r="N217" s="164" t="s">
        <v>53</v>
      </c>
      <c r="O217" s="165" t="s">
        <v>38</v>
      </c>
      <c r="P217" s="165" t="s">
        <v>59</v>
      </c>
      <c r="Q217" s="54"/>
      <c r="R217" s="154" t="s">
        <v>63</v>
      </c>
      <c r="S217" s="154" t="s">
        <v>46</v>
      </c>
      <c r="T217" s="163" t="s">
        <v>14</v>
      </c>
      <c r="U217" s="164" t="s">
        <v>15</v>
      </c>
      <c r="V217" s="164" t="s">
        <v>51</v>
      </c>
      <c r="W217" s="164" t="s">
        <v>52</v>
      </c>
      <c r="X217" s="164" t="s">
        <v>53</v>
      </c>
      <c r="Y217" s="165" t="s">
        <v>38</v>
      </c>
      <c r="Z217" s="165" t="s">
        <v>59</v>
      </c>
    </row>
    <row r="218" spans="7:26" ht="15" thickBot="1" x14ac:dyDescent="0.35">
      <c r="G218" s="10" t="s">
        <v>20</v>
      </c>
      <c r="H218" s="84" t="s">
        <v>50</v>
      </c>
      <c r="I218" s="85" t="s">
        <v>271</v>
      </c>
      <c r="J218" s="86"/>
      <c r="K218" s="86"/>
      <c r="L218" s="86">
        <v>1</v>
      </c>
      <c r="M218" s="86">
        <v>1</v>
      </c>
      <c r="N218" s="87"/>
      <c r="O218" s="88"/>
      <c r="P218" s="88"/>
      <c r="Q218" s="54"/>
      <c r="R218" s="85"/>
      <c r="S218" s="85" t="s">
        <v>272</v>
      </c>
      <c r="T218" s="86"/>
      <c r="U218" s="86"/>
      <c r="V218" s="86">
        <v>2</v>
      </c>
      <c r="W218" s="86">
        <v>2</v>
      </c>
      <c r="X218" s="87"/>
      <c r="Y218" s="88"/>
      <c r="Z218" s="88"/>
    </row>
    <row r="219" spans="7:26" x14ac:dyDescent="0.3">
      <c r="G219" s="49" t="s">
        <v>55</v>
      </c>
      <c r="H219" s="89" t="s">
        <v>50</v>
      </c>
      <c r="I219" s="90" t="s">
        <v>131</v>
      </c>
      <c r="J219" s="91"/>
      <c r="K219" s="91"/>
      <c r="L219" s="91">
        <v>2</v>
      </c>
      <c r="M219" s="91">
        <v>2</v>
      </c>
      <c r="N219" s="92"/>
      <c r="O219" s="93"/>
      <c r="P219" s="93"/>
      <c r="Q219" s="94"/>
      <c r="R219" s="90"/>
      <c r="S219" s="90"/>
      <c r="T219" s="91"/>
      <c r="U219" s="91"/>
      <c r="V219" s="91"/>
      <c r="W219" s="91"/>
      <c r="X219" s="92"/>
      <c r="Y219" s="93"/>
      <c r="Z219" s="93"/>
    </row>
    <row r="220" spans="7:26" x14ac:dyDescent="0.3">
      <c r="G220" s="49">
        <f>SUM(H220:H227)</f>
        <v>14</v>
      </c>
      <c r="H220" s="57">
        <f>MAX(K220:N220)+MAX(U220:X220)</f>
        <v>4</v>
      </c>
      <c r="I220" s="11" t="s">
        <v>254</v>
      </c>
      <c r="N220">
        <v>1</v>
      </c>
      <c r="O220" s="79">
        <f t="shared" ref="O220:O227" si="33">(J220+K220)*$Y$3</f>
        <v>0</v>
      </c>
      <c r="P220" s="79"/>
      <c r="Q220" s="52"/>
      <c r="R220" s="35" t="s">
        <v>206</v>
      </c>
      <c r="S220" s="35" t="s">
        <v>277</v>
      </c>
      <c r="T220" s="15"/>
      <c r="U220" s="15">
        <v>3</v>
      </c>
      <c r="V220" s="82"/>
      <c r="W220" s="82"/>
      <c r="X220" s="83"/>
      <c r="Y220" s="79">
        <f t="shared" ref="Y220:Y227" si="34">(T220+U220)*$Y$3</f>
        <v>1.5</v>
      </c>
      <c r="Z220" s="79"/>
    </row>
    <row r="221" spans="7:26" x14ac:dyDescent="0.3">
      <c r="G221" s="23"/>
      <c r="H221" s="57">
        <f>MAX(K221:N221)+MAX(U223:X223)</f>
        <v>4</v>
      </c>
      <c r="I221" s="35" t="s">
        <v>299</v>
      </c>
      <c r="J221" s="15"/>
      <c r="K221" s="15"/>
      <c r="L221" s="15">
        <v>2</v>
      </c>
      <c r="M221" s="15">
        <v>1</v>
      </c>
      <c r="N221" s="15"/>
      <c r="O221" s="72">
        <f t="shared" si="33"/>
        <v>0</v>
      </c>
      <c r="P221" s="72"/>
      <c r="Q221" s="52"/>
      <c r="R221" s="35" t="s">
        <v>348</v>
      </c>
      <c r="S221" s="35" t="s">
        <v>276</v>
      </c>
      <c r="T221" s="15"/>
      <c r="U221" s="15">
        <v>2</v>
      </c>
      <c r="Y221" s="79">
        <f t="shared" si="34"/>
        <v>1</v>
      </c>
      <c r="Z221" s="72"/>
    </row>
    <row r="222" spans="7:26" x14ac:dyDescent="0.3">
      <c r="G222" s="23"/>
      <c r="H222" s="57">
        <f>MAX(K222:N222)+MAX(U224:X224)</f>
        <v>1</v>
      </c>
      <c r="I222" s="35" t="s">
        <v>209</v>
      </c>
      <c r="J222" s="15"/>
      <c r="K222" s="15">
        <v>1</v>
      </c>
      <c r="L222" s="15"/>
      <c r="M222" s="15"/>
      <c r="N222" s="15"/>
      <c r="O222" s="72">
        <f t="shared" si="33"/>
        <v>0.5</v>
      </c>
      <c r="P222" s="72"/>
      <c r="Q222" s="52"/>
      <c r="R222" s="15" t="s">
        <v>116</v>
      </c>
      <c r="S222" s="35" t="s">
        <v>209</v>
      </c>
      <c r="T222" s="15"/>
      <c r="U222" s="15">
        <v>1</v>
      </c>
      <c r="Y222" s="79">
        <f t="shared" si="34"/>
        <v>0.5</v>
      </c>
      <c r="Z222" s="72"/>
    </row>
    <row r="223" spans="7:26" x14ac:dyDescent="0.3">
      <c r="G223" s="23"/>
      <c r="H223" s="57">
        <f>MAX(K223:N223)+MAX(U225:X225)</f>
        <v>2</v>
      </c>
      <c r="I223" s="35" t="s">
        <v>276</v>
      </c>
      <c r="J223" s="15"/>
      <c r="K223" s="15">
        <v>2</v>
      </c>
      <c r="L223" s="15"/>
      <c r="M223" s="15"/>
      <c r="N223" s="15"/>
      <c r="O223" s="72">
        <f t="shared" si="33"/>
        <v>1</v>
      </c>
      <c r="P223" s="72"/>
      <c r="Q223" s="52"/>
      <c r="R223" t="s">
        <v>164</v>
      </c>
      <c r="S223" s="35" t="s">
        <v>285</v>
      </c>
      <c r="U223">
        <v>2</v>
      </c>
      <c r="V223">
        <v>1</v>
      </c>
      <c r="W223">
        <v>1</v>
      </c>
      <c r="Y223" s="79">
        <f t="shared" si="34"/>
        <v>1</v>
      </c>
      <c r="Z223" s="72"/>
    </row>
    <row r="224" spans="7:26" x14ac:dyDescent="0.3">
      <c r="G224" s="23"/>
      <c r="H224" s="57">
        <f>MAX(K224:N224)+MAX(X226:X226)</f>
        <v>3</v>
      </c>
      <c r="I224" s="35" t="s">
        <v>277</v>
      </c>
      <c r="J224" s="15"/>
      <c r="K224" s="15">
        <v>3</v>
      </c>
      <c r="L224" s="15"/>
      <c r="M224" s="15"/>
      <c r="N224" s="15"/>
      <c r="O224" s="72">
        <f t="shared" si="33"/>
        <v>1.5</v>
      </c>
      <c r="P224" s="72"/>
      <c r="Q224" s="52"/>
      <c r="R224" s="35"/>
      <c r="S224" s="35"/>
      <c r="T224" s="15"/>
      <c r="U224" s="15"/>
      <c r="Y224" s="79">
        <f t="shared" si="34"/>
        <v>0</v>
      </c>
      <c r="Z224" s="72"/>
    </row>
    <row r="225" spans="7:26" x14ac:dyDescent="0.3">
      <c r="G225" s="23"/>
      <c r="H225" s="57">
        <f>MAX(K225:N225)+MAX(U225:X225)</f>
        <v>0</v>
      </c>
      <c r="I225" s="11"/>
      <c r="J225" s="15"/>
      <c r="K225" s="15"/>
      <c r="L225" s="15"/>
      <c r="M225" s="15"/>
      <c r="N225" s="15"/>
      <c r="O225" s="72">
        <f t="shared" si="33"/>
        <v>0</v>
      </c>
      <c r="P225" s="72"/>
      <c r="Q225" s="52"/>
      <c r="S225" s="35"/>
      <c r="Y225" s="79">
        <f t="shared" si="34"/>
        <v>0</v>
      </c>
      <c r="Z225" s="72"/>
    </row>
    <row r="226" spans="7:26" x14ac:dyDescent="0.3">
      <c r="G226" s="23"/>
      <c r="H226" s="57">
        <f>MAX(K226:N226)+MAX(X226:X226)</f>
        <v>0</v>
      </c>
      <c r="I226" s="35"/>
      <c r="J226" s="15"/>
      <c r="K226" s="15"/>
      <c r="L226" s="15"/>
      <c r="M226" s="15"/>
      <c r="N226" s="15"/>
      <c r="O226" s="72">
        <f t="shared" si="33"/>
        <v>0</v>
      </c>
      <c r="P226" s="72"/>
      <c r="Q226" s="52"/>
      <c r="R226" s="35" t="s">
        <v>352</v>
      </c>
      <c r="S226" s="35" t="s">
        <v>354</v>
      </c>
      <c r="T226" s="55"/>
      <c r="U226" s="55">
        <v>1</v>
      </c>
      <c r="V226" s="15"/>
      <c r="W226" s="15"/>
      <c r="Y226" s="79">
        <f t="shared" si="34"/>
        <v>0.5</v>
      </c>
      <c r="Z226" s="72"/>
    </row>
    <row r="227" spans="7:26" ht="15" thickBot="1" x14ac:dyDescent="0.35">
      <c r="G227" s="23"/>
      <c r="H227" s="57">
        <f>MAX(K227:N227)+MAX(V227:X227)</f>
        <v>0</v>
      </c>
      <c r="I227" s="35"/>
      <c r="J227" s="15"/>
      <c r="K227" s="15"/>
      <c r="L227" s="15"/>
      <c r="M227" s="15"/>
      <c r="N227" s="15"/>
      <c r="O227" s="72">
        <f t="shared" si="33"/>
        <v>0</v>
      </c>
      <c r="P227" s="72"/>
      <c r="Q227" s="52"/>
      <c r="S227" s="35"/>
      <c r="V227" s="15"/>
      <c r="W227" s="15"/>
      <c r="Y227" s="79">
        <f t="shared" si="34"/>
        <v>0</v>
      </c>
      <c r="Z227" s="72"/>
    </row>
    <row r="228" spans="7:26" ht="15" thickBot="1" x14ac:dyDescent="0.35">
      <c r="G228" s="9" t="s">
        <v>175</v>
      </c>
      <c r="H228" s="162" t="s">
        <v>13</v>
      </c>
      <c r="I228" s="154" t="s">
        <v>46</v>
      </c>
      <c r="J228" s="163" t="s">
        <v>14</v>
      </c>
      <c r="K228" s="164" t="s">
        <v>15</v>
      </c>
      <c r="L228" s="164" t="s">
        <v>51</v>
      </c>
      <c r="M228" s="164" t="s">
        <v>52</v>
      </c>
      <c r="N228" s="164" t="s">
        <v>53</v>
      </c>
      <c r="O228" s="165" t="s">
        <v>38</v>
      </c>
      <c r="P228" s="165" t="s">
        <v>59</v>
      </c>
      <c r="Q228" s="54"/>
      <c r="R228" s="154" t="s">
        <v>63</v>
      </c>
      <c r="S228" s="154" t="s">
        <v>46</v>
      </c>
      <c r="T228" s="163" t="s">
        <v>14</v>
      </c>
      <c r="U228" s="164" t="s">
        <v>15</v>
      </c>
      <c r="V228" s="164" t="s">
        <v>51</v>
      </c>
      <c r="W228" s="164" t="s">
        <v>52</v>
      </c>
      <c r="X228" s="164" t="s">
        <v>53</v>
      </c>
      <c r="Y228" s="165" t="s">
        <v>38</v>
      </c>
      <c r="Z228" s="165" t="s">
        <v>59</v>
      </c>
    </row>
    <row r="229" spans="7:26" ht="15" thickBot="1" x14ac:dyDescent="0.35">
      <c r="G229" s="10" t="s">
        <v>20</v>
      </c>
      <c r="H229" s="84" t="s">
        <v>50</v>
      </c>
      <c r="I229" s="85" t="s">
        <v>271</v>
      </c>
      <c r="J229" s="86"/>
      <c r="K229" s="86"/>
      <c r="L229" s="86">
        <v>1</v>
      </c>
      <c r="M229" s="86">
        <v>1</v>
      </c>
      <c r="N229" s="87"/>
      <c r="O229" s="88"/>
      <c r="P229" s="88"/>
      <c r="Q229" s="54"/>
      <c r="R229" s="85"/>
      <c r="S229" s="85" t="s">
        <v>272</v>
      </c>
      <c r="T229" s="86"/>
      <c r="U229" s="86"/>
      <c r="V229" s="86">
        <v>2</v>
      </c>
      <c r="W229" s="86">
        <v>2</v>
      </c>
      <c r="X229" s="87"/>
      <c r="Y229" s="88"/>
      <c r="Z229" s="88"/>
    </row>
    <row r="230" spans="7:26" x14ac:dyDescent="0.3">
      <c r="G230" s="49" t="s">
        <v>55</v>
      </c>
      <c r="H230" s="89" t="s">
        <v>50</v>
      </c>
      <c r="I230" s="90" t="s">
        <v>131</v>
      </c>
      <c r="J230" s="91"/>
      <c r="K230" s="91"/>
      <c r="L230" s="91">
        <v>2</v>
      </c>
      <c r="M230" s="91">
        <v>2</v>
      </c>
      <c r="N230" s="92"/>
      <c r="O230" s="93"/>
      <c r="P230" s="93"/>
      <c r="Q230" s="94"/>
      <c r="R230" s="90"/>
      <c r="S230" s="90"/>
      <c r="T230" s="91"/>
      <c r="U230" s="91"/>
      <c r="V230" s="91"/>
      <c r="W230" s="91"/>
      <c r="X230" s="92"/>
      <c r="Y230" s="93"/>
      <c r="Z230" s="93"/>
    </row>
    <row r="231" spans="7:26" x14ac:dyDescent="0.3">
      <c r="G231" s="49">
        <f>SUM(H231:H235)</f>
        <v>9</v>
      </c>
      <c r="H231" s="57">
        <f>MAX(K231:N231)+MAX(U231:X231)</f>
        <v>3</v>
      </c>
      <c r="I231" s="11" t="s">
        <v>425</v>
      </c>
      <c r="M231">
        <v>1</v>
      </c>
      <c r="N231">
        <v>3</v>
      </c>
      <c r="O231" s="79">
        <f>(J231+K231)*$Y$3</f>
        <v>0</v>
      </c>
      <c r="P231" s="79"/>
      <c r="Q231" s="52"/>
      <c r="R231" s="35"/>
      <c r="S231" s="35"/>
      <c r="T231" s="15"/>
      <c r="U231" s="15"/>
      <c r="V231" s="82"/>
      <c r="W231" s="82"/>
      <c r="X231" s="83"/>
      <c r="Y231" s="79">
        <f>(T231+U231)*$Y$3</f>
        <v>0</v>
      </c>
      <c r="Z231" s="79"/>
    </row>
    <row r="232" spans="7:26" x14ac:dyDescent="0.3">
      <c r="G232" s="23"/>
      <c r="H232" s="57">
        <f>MAX(K232:N232)+MAX(U234:X234)</f>
        <v>3</v>
      </c>
      <c r="I232" s="11" t="s">
        <v>424</v>
      </c>
      <c r="M232">
        <v>1</v>
      </c>
      <c r="N232">
        <v>3</v>
      </c>
      <c r="O232" s="72">
        <f>(J232+K232)*$Y$3</f>
        <v>0</v>
      </c>
      <c r="P232" s="72"/>
      <c r="Q232" s="52"/>
      <c r="R232" s="35"/>
      <c r="S232" s="35"/>
      <c r="T232" s="15"/>
      <c r="U232" s="15"/>
      <c r="Y232" s="79">
        <f>(T232+U232)*$Y$3</f>
        <v>0</v>
      </c>
      <c r="Z232" s="72"/>
    </row>
    <row r="233" spans="7:26" x14ac:dyDescent="0.3">
      <c r="G233" s="23"/>
      <c r="H233" s="57">
        <f>MAX(K233:N233)+MAX(U235:X235)</f>
        <v>3</v>
      </c>
      <c r="I233" s="11" t="s">
        <v>424</v>
      </c>
      <c r="J233" s="15"/>
      <c r="K233" s="15"/>
      <c r="L233" s="15"/>
      <c r="M233" s="15">
        <v>1</v>
      </c>
      <c r="N233" s="15">
        <v>3</v>
      </c>
      <c r="O233" s="72">
        <f>(J233+K233)*$Y$3</f>
        <v>0</v>
      </c>
      <c r="P233" s="72"/>
      <c r="Q233" s="52"/>
      <c r="S233" s="35"/>
      <c r="Y233" s="79">
        <f>(T233+U233)*$Y$3</f>
        <v>0</v>
      </c>
      <c r="Z233" s="72"/>
    </row>
    <row r="234" spans="7:26" x14ac:dyDescent="0.3">
      <c r="G234" s="23"/>
      <c r="H234" s="57">
        <f>MAX(K234:N234)+MAX(U236:X236)</f>
        <v>0</v>
      </c>
      <c r="I234" s="35"/>
      <c r="J234" s="15"/>
      <c r="K234" s="15"/>
      <c r="L234" s="15"/>
      <c r="M234" s="15"/>
      <c r="N234" s="15"/>
      <c r="O234" s="72">
        <f>(J234+K234)*$Y$3</f>
        <v>0</v>
      </c>
      <c r="P234" s="72"/>
      <c r="Q234" s="52"/>
      <c r="S234" s="35"/>
      <c r="Y234" s="79">
        <f>(T234+U234)*$Y$3</f>
        <v>0</v>
      </c>
      <c r="Z234" s="72"/>
    </row>
    <row r="235" spans="7:26" ht="15" thickBot="1" x14ac:dyDescent="0.35">
      <c r="G235" s="23"/>
      <c r="H235" s="57">
        <f>MAX(K235:N235)+MAX(U237:X237)</f>
        <v>0</v>
      </c>
      <c r="I235" s="35"/>
      <c r="J235" s="15"/>
      <c r="K235" s="15"/>
      <c r="L235" s="15"/>
      <c r="M235" s="15"/>
      <c r="N235" s="15"/>
      <c r="O235" s="72">
        <f>(J235+K235)*$Y$3</f>
        <v>0</v>
      </c>
      <c r="P235" s="72"/>
      <c r="Q235" s="52"/>
      <c r="R235" s="15"/>
      <c r="S235" s="35"/>
      <c r="T235" s="15"/>
      <c r="U235" s="15"/>
      <c r="V235" s="15"/>
      <c r="W235" s="15"/>
      <c r="Y235" s="79">
        <f>(T235+U235)*$Y$3</f>
        <v>0</v>
      </c>
      <c r="Z235" s="72"/>
    </row>
    <row r="236" spans="7:26" ht="15" thickBot="1" x14ac:dyDescent="0.35">
      <c r="G236" s="9" t="s">
        <v>362</v>
      </c>
      <c r="H236" s="162" t="s">
        <v>13</v>
      </c>
      <c r="I236" s="154" t="s">
        <v>46</v>
      </c>
      <c r="J236" s="163" t="s">
        <v>14</v>
      </c>
      <c r="K236" s="164" t="s">
        <v>15</v>
      </c>
      <c r="L236" s="164" t="s">
        <v>51</v>
      </c>
      <c r="M236" s="164" t="s">
        <v>52</v>
      </c>
      <c r="N236" s="164" t="s">
        <v>53</v>
      </c>
      <c r="O236" s="165" t="s">
        <v>38</v>
      </c>
      <c r="P236" s="165" t="s">
        <v>59</v>
      </c>
      <c r="Q236" s="54"/>
      <c r="R236" s="154" t="s">
        <v>63</v>
      </c>
      <c r="S236" s="154" t="s">
        <v>46</v>
      </c>
      <c r="T236" s="163" t="s">
        <v>14</v>
      </c>
      <c r="U236" s="164" t="s">
        <v>15</v>
      </c>
      <c r="V236" s="164" t="s">
        <v>51</v>
      </c>
      <c r="W236" s="164" t="s">
        <v>52</v>
      </c>
      <c r="X236" s="164" t="s">
        <v>53</v>
      </c>
      <c r="Y236" s="165" t="s">
        <v>38</v>
      </c>
      <c r="Z236" s="165" t="s">
        <v>59</v>
      </c>
    </row>
    <row r="237" spans="7:26" ht="15" thickBot="1" x14ac:dyDescent="0.35">
      <c r="G237" s="10" t="s">
        <v>20</v>
      </c>
      <c r="H237" s="84" t="s">
        <v>50</v>
      </c>
      <c r="I237" s="85" t="s">
        <v>271</v>
      </c>
      <c r="J237" s="86"/>
      <c r="K237" s="86"/>
      <c r="L237" s="86">
        <v>1</v>
      </c>
      <c r="M237" s="86">
        <v>1</v>
      </c>
      <c r="N237" s="87"/>
      <c r="O237" s="88"/>
      <c r="P237" s="88"/>
      <c r="Q237" s="54"/>
      <c r="R237" s="85"/>
      <c r="S237" s="85"/>
      <c r="T237" s="86"/>
      <c r="U237" s="86"/>
      <c r="V237" s="86"/>
      <c r="W237" s="86"/>
      <c r="X237" s="87"/>
      <c r="Y237" s="88"/>
      <c r="Z237" s="88"/>
    </row>
    <row r="238" spans="7:26" x14ac:dyDescent="0.3">
      <c r="G238" s="49" t="s">
        <v>55</v>
      </c>
      <c r="H238" s="89" t="s">
        <v>50</v>
      </c>
      <c r="I238" s="90" t="s">
        <v>131</v>
      </c>
      <c r="J238" s="91"/>
      <c r="K238" s="91"/>
      <c r="L238" s="91">
        <v>2</v>
      </c>
      <c r="M238" s="91">
        <v>2</v>
      </c>
      <c r="N238" s="92"/>
      <c r="O238" s="93"/>
      <c r="P238" s="93"/>
      <c r="Q238" s="94"/>
      <c r="R238" s="90"/>
      <c r="S238" s="90"/>
      <c r="T238" s="91"/>
      <c r="U238" s="91"/>
      <c r="V238" s="91"/>
      <c r="W238" s="91"/>
      <c r="X238" s="92"/>
      <c r="Y238" s="93"/>
      <c r="Z238" s="93"/>
    </row>
    <row r="239" spans="7:26" x14ac:dyDescent="0.3">
      <c r="G239" s="49">
        <f>SUM(H239:H243)</f>
        <v>7</v>
      </c>
      <c r="H239" s="57">
        <f>MAX(K239:N239)+MAX(U239:X239)</f>
        <v>3</v>
      </c>
      <c r="I239" s="11" t="s">
        <v>204</v>
      </c>
      <c r="L239">
        <v>1</v>
      </c>
      <c r="M239">
        <v>1</v>
      </c>
      <c r="N239">
        <v>1</v>
      </c>
      <c r="O239" s="79">
        <f>(J239+K239)*$Y$3</f>
        <v>0</v>
      </c>
      <c r="P239" s="79"/>
      <c r="Q239" s="52"/>
      <c r="R239" s="35" t="s">
        <v>161</v>
      </c>
      <c r="S239" s="35" t="s">
        <v>371</v>
      </c>
      <c r="T239" s="15"/>
      <c r="U239" s="15">
        <v>2</v>
      </c>
      <c r="V239" s="82"/>
      <c r="W239" s="82"/>
      <c r="X239" s="83"/>
      <c r="Y239" s="79">
        <f>(T239+U239)*$Y$3</f>
        <v>1</v>
      </c>
      <c r="Z239" s="79"/>
    </row>
    <row r="240" spans="7:26" ht="15" thickBot="1" x14ac:dyDescent="0.35">
      <c r="G240" s="23"/>
      <c r="H240" s="57">
        <f>MAX(K240:N240)+MAX(U242:X242)</f>
        <v>2</v>
      </c>
      <c r="I240" s="35" t="s">
        <v>372</v>
      </c>
      <c r="J240" s="15"/>
      <c r="K240" s="15"/>
      <c r="L240" s="15"/>
      <c r="M240" s="15"/>
      <c r="N240" s="15">
        <v>2</v>
      </c>
      <c r="O240" s="72">
        <f>(J240+K240)*$Y$3</f>
        <v>0</v>
      </c>
      <c r="P240" s="72"/>
      <c r="Q240" s="52"/>
      <c r="R240" s="35"/>
      <c r="S240" s="35"/>
      <c r="T240" s="15"/>
      <c r="U240" s="15"/>
      <c r="Y240" s="79">
        <f>(T240+U240)*$Y$3</f>
        <v>0</v>
      </c>
      <c r="Z240" s="72"/>
    </row>
    <row r="241" spans="7:26" x14ac:dyDescent="0.3">
      <c r="G241" s="23"/>
      <c r="H241" s="57">
        <f>MAX(K241:N241)+MAX(U243:X243)</f>
        <v>2</v>
      </c>
      <c r="I241" s="35" t="s">
        <v>451</v>
      </c>
      <c r="J241" s="15"/>
      <c r="K241" s="15"/>
      <c r="L241" s="15"/>
      <c r="M241" s="15">
        <v>2</v>
      </c>
      <c r="N241" s="15"/>
      <c r="O241" s="72">
        <f>(J241+K241)*$Y$3</f>
        <v>0</v>
      </c>
      <c r="P241" s="72"/>
      <c r="Q241" s="52"/>
      <c r="R241" s="378" t="s">
        <v>161</v>
      </c>
      <c r="S241" s="377" t="s">
        <v>423</v>
      </c>
      <c r="T241" s="376"/>
      <c r="U241" s="376"/>
      <c r="V241" s="376"/>
      <c r="W241" s="376">
        <v>1</v>
      </c>
      <c r="X241" s="375"/>
      <c r="Y241" s="79">
        <f>(T241+U241)*$Y$3</f>
        <v>0</v>
      </c>
      <c r="Z241" s="72"/>
    </row>
    <row r="242" spans="7:26" ht="15" thickBot="1" x14ac:dyDescent="0.35">
      <c r="G242" s="23"/>
      <c r="H242" s="57">
        <f>MAX(K242:N242)+MAX(U244:X244)</f>
        <v>0</v>
      </c>
      <c r="I242" s="35"/>
      <c r="J242" s="15"/>
      <c r="K242" s="15"/>
      <c r="L242" s="15"/>
      <c r="M242" s="15"/>
      <c r="N242" s="15"/>
      <c r="O242" s="72">
        <f>(J242+K242)*$Y$3</f>
        <v>0</v>
      </c>
      <c r="P242" s="72"/>
      <c r="Q242" s="52"/>
      <c r="R242" s="374"/>
      <c r="S242" s="373" t="s">
        <v>422</v>
      </c>
      <c r="T242" s="372">
        <v>2</v>
      </c>
      <c r="U242" s="372"/>
      <c r="V242" s="372"/>
      <c r="W242" s="372"/>
      <c r="X242" s="371"/>
      <c r="Y242" s="79">
        <f>(T242+U242)*$Y$3</f>
        <v>1</v>
      </c>
      <c r="Z242" s="72"/>
    </row>
    <row r="243" spans="7:26" ht="15" thickBot="1" x14ac:dyDescent="0.35">
      <c r="G243" s="125"/>
      <c r="H243" s="167">
        <f>MAX(K243:N243)+MAX(U245:X245)</f>
        <v>0</v>
      </c>
      <c r="I243" s="36"/>
      <c r="J243" s="18"/>
      <c r="K243" s="18"/>
      <c r="L243" s="18"/>
      <c r="M243" s="18"/>
      <c r="N243" s="18"/>
      <c r="O243" s="75">
        <f>(J243+K243)*$Y$3</f>
        <v>0</v>
      </c>
      <c r="P243" s="75"/>
      <c r="Q243" s="53"/>
      <c r="R243" s="18"/>
      <c r="S243" s="36"/>
      <c r="T243" s="18"/>
      <c r="U243" s="18"/>
      <c r="V243" s="18"/>
      <c r="W243" s="18"/>
      <c r="X243" s="19"/>
      <c r="Y243" s="284">
        <f>(T243+U243)*$Y$3</f>
        <v>0</v>
      </c>
      <c r="Z243" s="75"/>
    </row>
    <row r="244" spans="7:26" x14ac:dyDescent="0.3">
      <c r="H244"/>
    </row>
    <row r="245" spans="7:26" x14ac:dyDescent="0.3">
      <c r="H245"/>
    </row>
    <row r="246" spans="7:26" x14ac:dyDescent="0.3">
      <c r="H246"/>
    </row>
    <row r="247" spans="7:26" x14ac:dyDescent="0.3">
      <c r="H247"/>
    </row>
    <row r="248" spans="7:26" ht="26.4" thickBot="1" x14ac:dyDescent="0.55000000000000004">
      <c r="G248" s="266" t="s">
        <v>324</v>
      </c>
      <c r="H248" s="267"/>
    </row>
    <row r="249" spans="7:26" ht="15" thickBot="1" x14ac:dyDescent="0.35">
      <c r="G249" s="9" t="s">
        <v>44</v>
      </c>
      <c r="H249" s="162" t="s">
        <v>13</v>
      </c>
      <c r="I249" s="154" t="s">
        <v>46</v>
      </c>
      <c r="J249" s="295" t="s">
        <v>14</v>
      </c>
      <c r="K249" s="164" t="s">
        <v>15</v>
      </c>
      <c r="L249" s="164" t="s">
        <v>51</v>
      </c>
      <c r="M249" s="164" t="s">
        <v>52</v>
      </c>
      <c r="N249" s="164" t="s">
        <v>53</v>
      </c>
      <c r="O249" s="165" t="s">
        <v>38</v>
      </c>
      <c r="P249" s="165" t="s">
        <v>59</v>
      </c>
      <c r="Q249" s="54"/>
      <c r="R249" s="154" t="s">
        <v>63</v>
      </c>
      <c r="S249" s="296" t="s">
        <v>46</v>
      </c>
      <c r="T249" s="295" t="s">
        <v>14</v>
      </c>
      <c r="U249" s="164" t="s">
        <v>15</v>
      </c>
      <c r="V249" s="164" t="s">
        <v>51</v>
      </c>
      <c r="W249" s="164" t="s">
        <v>52</v>
      </c>
      <c r="X249" s="164" t="s">
        <v>53</v>
      </c>
      <c r="Y249" s="165" t="s">
        <v>38</v>
      </c>
      <c r="Z249" s="165" t="s">
        <v>59</v>
      </c>
    </row>
    <row r="250" spans="7:26" ht="15" thickBot="1" x14ac:dyDescent="0.35">
      <c r="G250" s="285" t="s">
        <v>240</v>
      </c>
      <c r="H250" s="305" t="s">
        <v>50</v>
      </c>
      <c r="I250" s="302" t="s">
        <v>365</v>
      </c>
      <c r="J250" s="302"/>
      <c r="K250" s="302"/>
      <c r="L250" s="302"/>
      <c r="M250" s="302"/>
      <c r="N250" s="302">
        <v>1</v>
      </c>
      <c r="O250" s="319"/>
      <c r="P250" s="118"/>
      <c r="Q250" s="307"/>
      <c r="R250" s="302"/>
      <c r="S250" s="302"/>
      <c r="T250" s="302"/>
      <c r="U250" s="302"/>
      <c r="V250" s="302"/>
      <c r="W250" s="302"/>
      <c r="X250" s="302"/>
      <c r="Y250" s="309"/>
      <c r="Z250" s="310"/>
    </row>
    <row r="251" spans="7:26" x14ac:dyDescent="0.3">
      <c r="G251" s="350" t="s">
        <v>363</v>
      </c>
      <c r="H251" s="60">
        <f>MAX(K251:N251)+MAX(U251:X251)</f>
        <v>2</v>
      </c>
      <c r="I251" t="s">
        <v>254</v>
      </c>
      <c r="N251">
        <v>1</v>
      </c>
      <c r="O251" s="320">
        <f>(J251+K251)*$Y$3</f>
        <v>0</v>
      </c>
      <c r="P251" s="316"/>
      <c r="Q251" s="308"/>
      <c r="R251" t="s">
        <v>161</v>
      </c>
      <c r="S251" t="s">
        <v>321</v>
      </c>
      <c r="U251">
        <v>1</v>
      </c>
      <c r="Y251" s="311">
        <f>(T251+U251)*$Y$3</f>
        <v>0.5</v>
      </c>
      <c r="Z251" s="312"/>
    </row>
    <row r="252" spans="7:26" x14ac:dyDescent="0.3">
      <c r="G252" s="303"/>
      <c r="H252" s="60">
        <f>MAX(K252:N252)+MAX(U252:X252)</f>
        <v>1</v>
      </c>
      <c r="I252" s="2" t="s">
        <v>367</v>
      </c>
      <c r="J252" s="2"/>
      <c r="K252" s="2"/>
      <c r="L252" s="2">
        <v>1</v>
      </c>
      <c r="M252" s="2">
        <v>1</v>
      </c>
      <c r="N252" s="306"/>
      <c r="O252" s="317">
        <f>(J252+K252)*$Y$3</f>
        <v>0</v>
      </c>
      <c r="P252" s="316"/>
      <c r="Q252" s="308"/>
      <c r="R252" s="2" t="s">
        <v>366</v>
      </c>
      <c r="S252" s="2" t="s">
        <v>366</v>
      </c>
      <c r="T252" s="2"/>
      <c r="U252" s="2"/>
      <c r="V252" s="2"/>
      <c r="W252" s="2"/>
      <c r="X252" s="306"/>
      <c r="Y252" s="313">
        <f>(T253+U253)*$Y$3</f>
        <v>0</v>
      </c>
      <c r="Z252" s="312"/>
    </row>
    <row r="253" spans="7:26" ht="15" thickBot="1" x14ac:dyDescent="0.35">
      <c r="G253" s="303" t="s">
        <v>364</v>
      </c>
      <c r="H253" s="60">
        <f>MAX(K253:N253)+MAX(U253:X253)</f>
        <v>0</v>
      </c>
      <c r="O253" s="318">
        <f>(J253+K253)*$Y$3</f>
        <v>0</v>
      </c>
      <c r="P253" s="323"/>
      <c r="Q253" s="308"/>
      <c r="Y253" s="314">
        <f>(T258+U258)*$Y$3</f>
        <v>0</v>
      </c>
      <c r="Z253" s="315"/>
    </row>
    <row r="254" spans="7:26" x14ac:dyDescent="0.3">
      <c r="G254" s="285" t="s">
        <v>298</v>
      </c>
      <c r="H254" s="305" t="s">
        <v>50</v>
      </c>
      <c r="I254" s="302" t="s">
        <v>365</v>
      </c>
      <c r="J254" s="302"/>
      <c r="K254" s="302"/>
      <c r="L254" s="302"/>
      <c r="M254" s="302"/>
      <c r="N254" s="302">
        <v>1</v>
      </c>
      <c r="O254" s="279"/>
      <c r="P254" s="279"/>
      <c r="Q254" s="307"/>
      <c r="R254" s="302"/>
      <c r="S254" s="302"/>
      <c r="T254" s="302"/>
      <c r="U254" s="302"/>
      <c r="V254" s="302"/>
      <c r="W254" s="302"/>
      <c r="X254" s="302"/>
      <c r="Y254" s="321"/>
      <c r="Z254" s="322"/>
    </row>
    <row r="255" spans="7:26" x14ac:dyDescent="0.3">
      <c r="G255" s="350" t="s">
        <v>363</v>
      </c>
      <c r="H255" s="60">
        <f t="shared" ref="H255:H283" si="35">MAX(K255:N255)+MAX(U255:X255)</f>
        <v>1</v>
      </c>
      <c r="I255" t="s">
        <v>254</v>
      </c>
      <c r="N255">
        <v>1</v>
      </c>
      <c r="O255" s="317">
        <f t="shared" ref="O255:O262" si="36">(J255+K255)*$Y$3</f>
        <v>0</v>
      </c>
      <c r="P255" s="317"/>
      <c r="Q255" s="308"/>
      <c r="Y255" s="311">
        <f t="shared" ref="Y255:Y283" si="37">(T255+U255)*$Y$3</f>
        <v>0</v>
      </c>
      <c r="Z255" s="312"/>
    </row>
    <row r="256" spans="7:26" x14ac:dyDescent="0.3">
      <c r="G256" s="303"/>
      <c r="H256" s="60">
        <f t="shared" si="35"/>
        <v>1</v>
      </c>
      <c r="I256" s="2" t="s">
        <v>367</v>
      </c>
      <c r="J256" s="2"/>
      <c r="K256" s="2"/>
      <c r="L256" s="2">
        <v>1</v>
      </c>
      <c r="M256" s="2">
        <v>1</v>
      </c>
      <c r="N256" s="306"/>
      <c r="O256" s="317">
        <f t="shared" si="36"/>
        <v>0</v>
      </c>
      <c r="P256" s="317"/>
      <c r="Q256" s="308"/>
      <c r="R256" s="2" t="s">
        <v>366</v>
      </c>
      <c r="S256" s="2" t="s">
        <v>366</v>
      </c>
      <c r="T256" s="2"/>
      <c r="U256" s="2"/>
      <c r="V256" s="2"/>
      <c r="W256" s="2"/>
      <c r="X256" s="306"/>
      <c r="Y256" s="311">
        <f t="shared" si="37"/>
        <v>0</v>
      </c>
      <c r="Z256" s="312"/>
    </row>
    <row r="257" spans="7:26" ht="15" thickBot="1" x14ac:dyDescent="0.35">
      <c r="G257" s="287" t="s">
        <v>364</v>
      </c>
      <c r="H257" s="59">
        <f t="shared" si="35"/>
        <v>0</v>
      </c>
      <c r="O257" s="324">
        <f t="shared" si="36"/>
        <v>0</v>
      </c>
      <c r="P257" s="324"/>
      <c r="Q257" s="308"/>
      <c r="Y257" s="325">
        <f t="shared" si="37"/>
        <v>0</v>
      </c>
      <c r="Z257" s="326"/>
    </row>
    <row r="258" spans="7:26" ht="15" thickBot="1" x14ac:dyDescent="0.35">
      <c r="G258" s="304" t="s">
        <v>108</v>
      </c>
      <c r="H258" s="167">
        <f t="shared" si="35"/>
        <v>2</v>
      </c>
      <c r="I258" s="327" t="s">
        <v>112</v>
      </c>
      <c r="J258" s="328"/>
      <c r="K258" s="328"/>
      <c r="L258" s="328"/>
      <c r="M258" s="328"/>
      <c r="N258" s="334"/>
      <c r="O258" s="338">
        <f t="shared" si="36"/>
        <v>0</v>
      </c>
      <c r="P258" s="340"/>
      <c r="Q258" s="342"/>
      <c r="R258" s="344" t="s">
        <v>109</v>
      </c>
      <c r="S258" s="327" t="s">
        <v>110</v>
      </c>
      <c r="T258" s="328"/>
      <c r="U258" s="328"/>
      <c r="V258" s="328">
        <v>1</v>
      </c>
      <c r="W258" s="328">
        <v>1</v>
      </c>
      <c r="X258" s="346">
        <v>2</v>
      </c>
      <c r="Y258" s="336">
        <f t="shared" si="37"/>
        <v>0</v>
      </c>
      <c r="Z258" s="329"/>
    </row>
    <row r="259" spans="7:26" ht="15" thickBot="1" x14ac:dyDescent="0.35">
      <c r="G259" s="30" t="s">
        <v>39</v>
      </c>
      <c r="H259" s="167">
        <f t="shared" si="35"/>
        <v>2</v>
      </c>
      <c r="I259" s="330" t="s">
        <v>112</v>
      </c>
      <c r="J259" s="331"/>
      <c r="K259" s="331"/>
      <c r="L259" s="331"/>
      <c r="M259" s="331"/>
      <c r="N259" s="335"/>
      <c r="O259" s="339">
        <f t="shared" si="36"/>
        <v>0</v>
      </c>
      <c r="P259" s="341"/>
      <c r="Q259" s="343"/>
      <c r="R259" s="345"/>
      <c r="S259" s="330" t="s">
        <v>111</v>
      </c>
      <c r="T259" s="332"/>
      <c r="U259" s="332"/>
      <c r="V259" s="332">
        <v>2</v>
      </c>
      <c r="W259" s="332">
        <v>1</v>
      </c>
      <c r="X259" s="347"/>
      <c r="Y259" s="337">
        <f t="shared" si="37"/>
        <v>0</v>
      </c>
      <c r="Z259" s="333"/>
    </row>
    <row r="260" spans="7:26" x14ac:dyDescent="0.3">
      <c r="G260" s="168" t="s">
        <v>113</v>
      </c>
      <c r="H260" s="58">
        <f t="shared" si="35"/>
        <v>2</v>
      </c>
      <c r="I260" s="11"/>
      <c r="O260" s="79">
        <f t="shared" si="36"/>
        <v>0</v>
      </c>
      <c r="P260" s="79"/>
      <c r="Q260" s="52"/>
      <c r="R260" s="13" t="s">
        <v>114</v>
      </c>
      <c r="S260" t="s">
        <v>110</v>
      </c>
      <c r="V260">
        <v>1</v>
      </c>
      <c r="W260">
        <v>1</v>
      </c>
      <c r="X260">
        <v>2</v>
      </c>
      <c r="Y260" s="79">
        <f t="shared" si="37"/>
        <v>0</v>
      </c>
      <c r="Z260" s="79"/>
    </row>
    <row r="261" spans="7:26" ht="15" thickBot="1" x14ac:dyDescent="0.35">
      <c r="G261" s="30" t="s">
        <v>39</v>
      </c>
      <c r="H261" s="59">
        <f t="shared" si="35"/>
        <v>0</v>
      </c>
      <c r="I261" s="11"/>
      <c r="O261" s="75">
        <f t="shared" si="36"/>
        <v>0</v>
      </c>
      <c r="P261" s="75"/>
      <c r="Q261" s="53"/>
      <c r="R261" s="17"/>
      <c r="S261" s="19"/>
      <c r="T261" s="19"/>
      <c r="U261" s="19"/>
      <c r="V261" s="19"/>
      <c r="W261" s="19"/>
      <c r="X261" s="19"/>
      <c r="Y261" s="75">
        <f t="shared" si="37"/>
        <v>0</v>
      </c>
      <c r="Z261" s="75"/>
    </row>
    <row r="262" spans="7:26" ht="15" thickBot="1" x14ac:dyDescent="0.35">
      <c r="G262" s="168" t="s">
        <v>115</v>
      </c>
      <c r="H262" s="58">
        <f t="shared" si="35"/>
        <v>2</v>
      </c>
      <c r="I262" s="210" t="s">
        <v>112</v>
      </c>
      <c r="J262" s="211"/>
      <c r="K262" s="211"/>
      <c r="L262" s="211"/>
      <c r="M262" s="211"/>
      <c r="N262" s="212"/>
      <c r="O262" s="74">
        <f t="shared" si="36"/>
        <v>0</v>
      </c>
      <c r="P262" s="74"/>
      <c r="Q262" s="54"/>
      <c r="R262" s="41" t="s">
        <v>116</v>
      </c>
      <c r="S262" s="41" t="s">
        <v>117</v>
      </c>
      <c r="T262" s="28"/>
      <c r="U262" s="28">
        <v>2</v>
      </c>
      <c r="V262" s="28">
        <v>1</v>
      </c>
      <c r="W262" s="28">
        <v>1</v>
      </c>
      <c r="X262" s="28"/>
      <c r="Y262" s="74">
        <f t="shared" si="37"/>
        <v>1</v>
      </c>
      <c r="Z262" s="74"/>
    </row>
    <row r="263" spans="7:26" x14ac:dyDescent="0.3">
      <c r="G263" s="261"/>
      <c r="H263" s="58">
        <f t="shared" si="35"/>
        <v>1</v>
      </c>
      <c r="I263" s="262" t="s">
        <v>112</v>
      </c>
      <c r="J263" s="213"/>
      <c r="K263" s="213"/>
      <c r="L263" s="213"/>
      <c r="M263" s="213"/>
      <c r="N263" s="263"/>
      <c r="O263" s="148"/>
      <c r="P263" s="148"/>
      <c r="Q263" s="52"/>
      <c r="R263" s="11"/>
      <c r="S263" s="11" t="s">
        <v>295</v>
      </c>
      <c r="U263">
        <v>1</v>
      </c>
      <c r="Y263" s="74">
        <f t="shared" si="37"/>
        <v>0.5</v>
      </c>
      <c r="Z263" s="148"/>
    </row>
    <row r="264" spans="7:26" ht="15" thickBot="1" x14ac:dyDescent="0.35">
      <c r="G264" s="30" t="s">
        <v>39</v>
      </c>
      <c r="H264" s="59">
        <f t="shared" si="35"/>
        <v>1</v>
      </c>
      <c r="I264" s="214" t="s">
        <v>112</v>
      </c>
      <c r="J264" s="215"/>
      <c r="K264" s="215"/>
      <c r="L264" s="215"/>
      <c r="M264" s="215"/>
      <c r="N264" s="264"/>
      <c r="O264" s="75">
        <f t="shared" ref="O264:O283" si="38">(J264+K264)*$Y$3</f>
        <v>0</v>
      </c>
      <c r="P264" s="75"/>
      <c r="Q264" s="53"/>
      <c r="R264" s="38"/>
      <c r="S264" s="38" t="s">
        <v>118</v>
      </c>
      <c r="T264" s="19"/>
      <c r="U264" s="19"/>
      <c r="V264" s="19">
        <v>1</v>
      </c>
      <c r="W264" s="19">
        <v>1</v>
      </c>
      <c r="X264" s="19"/>
      <c r="Y264" s="75">
        <f t="shared" si="37"/>
        <v>0</v>
      </c>
      <c r="Z264" s="75"/>
    </row>
    <row r="265" spans="7:26" x14ac:dyDescent="0.3">
      <c r="G265" s="168" t="s">
        <v>120</v>
      </c>
      <c r="H265" s="58">
        <f t="shared" si="35"/>
        <v>2</v>
      </c>
      <c r="I265" s="210" t="s">
        <v>112</v>
      </c>
      <c r="J265" s="211"/>
      <c r="K265" s="211"/>
      <c r="L265" s="211"/>
      <c r="M265" s="211"/>
      <c r="N265" s="212"/>
      <c r="O265" s="74">
        <f t="shared" si="38"/>
        <v>0</v>
      </c>
      <c r="P265" s="74"/>
      <c r="Q265" s="54"/>
      <c r="R265" s="120" t="s">
        <v>119</v>
      </c>
      <c r="S265" s="28" t="s">
        <v>281</v>
      </c>
      <c r="T265" s="28"/>
      <c r="U265" s="28"/>
      <c r="V265" s="28">
        <v>2</v>
      </c>
      <c r="W265" s="28">
        <v>2</v>
      </c>
      <c r="X265" s="28">
        <v>2</v>
      </c>
      <c r="Y265" s="74">
        <f t="shared" si="37"/>
        <v>0</v>
      </c>
      <c r="Z265" s="74"/>
    </row>
    <row r="266" spans="7:26" ht="15" thickBot="1" x14ac:dyDescent="0.35">
      <c r="G266" s="297" t="s">
        <v>39</v>
      </c>
      <c r="H266" s="60">
        <f t="shared" si="35"/>
        <v>2</v>
      </c>
      <c r="I266" s="262" t="s">
        <v>112</v>
      </c>
      <c r="J266" s="292"/>
      <c r="K266" s="292"/>
      <c r="L266" s="292"/>
      <c r="M266" s="292"/>
      <c r="N266" s="298"/>
      <c r="O266" s="73">
        <f t="shared" si="38"/>
        <v>0</v>
      </c>
      <c r="P266" s="73"/>
      <c r="Q266" s="52"/>
      <c r="R266" s="299"/>
      <c r="S266" s="197" t="s">
        <v>234</v>
      </c>
      <c r="T266" s="197"/>
      <c r="U266" s="197">
        <v>2</v>
      </c>
      <c r="V266" s="197">
        <v>1</v>
      </c>
      <c r="W266" s="197">
        <v>1</v>
      </c>
      <c r="Y266" s="73">
        <f t="shared" si="37"/>
        <v>1</v>
      </c>
      <c r="Z266" s="73"/>
    </row>
    <row r="267" spans="7:26" x14ac:dyDescent="0.3">
      <c r="G267" s="285" t="s">
        <v>296</v>
      </c>
      <c r="H267" s="58">
        <f t="shared" si="35"/>
        <v>2</v>
      </c>
      <c r="I267" s="300" t="s">
        <v>342</v>
      </c>
      <c r="J267" s="300"/>
      <c r="K267" s="300"/>
      <c r="L267" s="300"/>
      <c r="M267" s="300"/>
      <c r="N267" s="300">
        <v>1</v>
      </c>
      <c r="O267" s="283">
        <f t="shared" si="38"/>
        <v>0</v>
      </c>
      <c r="P267" s="281"/>
      <c r="Q267" s="300"/>
      <c r="R267" s="300" t="s">
        <v>150</v>
      </c>
      <c r="S267" s="300" t="s">
        <v>297</v>
      </c>
      <c r="T267" s="300"/>
      <c r="U267" s="300">
        <v>1</v>
      </c>
      <c r="V267" s="300">
        <v>1</v>
      </c>
      <c r="W267" s="300">
        <v>1</v>
      </c>
      <c r="X267" s="300"/>
      <c r="Y267" s="283">
        <f t="shared" si="37"/>
        <v>0.5</v>
      </c>
      <c r="Z267" s="281"/>
    </row>
    <row r="268" spans="7:26" x14ac:dyDescent="0.3">
      <c r="G268" s="286"/>
      <c r="H268" s="60">
        <f t="shared" si="35"/>
        <v>1</v>
      </c>
      <c r="I268" s="262" t="s">
        <v>112</v>
      </c>
      <c r="J268" s="292"/>
      <c r="K268" s="292"/>
      <c r="L268" s="292"/>
      <c r="M268" s="292"/>
      <c r="N268" s="292"/>
      <c r="O268" s="148">
        <f t="shared" si="38"/>
        <v>0</v>
      </c>
      <c r="P268" s="70"/>
      <c r="Q268" s="293"/>
      <c r="R268" s="13"/>
      <c r="S268" t="s">
        <v>344</v>
      </c>
      <c r="U268">
        <v>1</v>
      </c>
      <c r="V268">
        <v>1</v>
      </c>
      <c r="W268">
        <v>1</v>
      </c>
      <c r="X268">
        <v>1</v>
      </c>
      <c r="Y268" s="148">
        <f t="shared" si="37"/>
        <v>0.5</v>
      </c>
      <c r="Z268" s="70"/>
    </row>
    <row r="269" spans="7:26" ht="15" thickBot="1" x14ac:dyDescent="0.35">
      <c r="G269" s="287" t="s">
        <v>39</v>
      </c>
      <c r="H269" s="59">
        <f t="shared" si="35"/>
        <v>1</v>
      </c>
      <c r="I269" s="214" t="s">
        <v>112</v>
      </c>
      <c r="J269" s="215"/>
      <c r="K269" s="215"/>
      <c r="L269" s="215"/>
      <c r="M269" s="215"/>
      <c r="N269" s="215"/>
      <c r="O269" s="284">
        <f t="shared" si="38"/>
        <v>0</v>
      </c>
      <c r="P269" s="282"/>
      <c r="Q269" s="301"/>
      <c r="R269" s="17"/>
      <c r="S269" s="19" t="s">
        <v>118</v>
      </c>
      <c r="T269" s="19"/>
      <c r="U269" s="19"/>
      <c r="V269" s="19">
        <v>1</v>
      </c>
      <c r="W269" s="19">
        <v>1</v>
      </c>
      <c r="X269" s="19"/>
      <c r="Y269" s="284">
        <f t="shared" si="37"/>
        <v>0</v>
      </c>
      <c r="Z269" s="282"/>
    </row>
    <row r="270" spans="7:26" x14ac:dyDescent="0.3">
      <c r="G270" s="168" t="s">
        <v>368</v>
      </c>
      <c r="H270" s="60">
        <f t="shared" si="35"/>
        <v>2</v>
      </c>
      <c r="I270" s="37"/>
      <c r="J270" s="26"/>
      <c r="K270" s="26"/>
      <c r="L270" s="26"/>
      <c r="M270" s="26"/>
      <c r="N270" s="26"/>
      <c r="O270" s="79">
        <f t="shared" si="38"/>
        <v>0</v>
      </c>
      <c r="P270" s="79"/>
      <c r="Q270" s="54"/>
      <c r="R270" s="120" t="s">
        <v>161</v>
      </c>
      <c r="S270" s="41" t="s">
        <v>369</v>
      </c>
      <c r="T270" s="28"/>
      <c r="U270" s="28">
        <v>2</v>
      </c>
      <c r="V270" s="28">
        <v>1</v>
      </c>
      <c r="W270" s="28">
        <v>1</v>
      </c>
      <c r="X270" s="28"/>
      <c r="Y270" s="79">
        <f t="shared" si="37"/>
        <v>1</v>
      </c>
      <c r="Z270" s="79"/>
    </row>
    <row r="271" spans="7:26" ht="15" thickBot="1" x14ac:dyDescent="0.35">
      <c r="G271" s="30" t="s">
        <v>39</v>
      </c>
      <c r="H271" s="59">
        <f t="shared" si="35"/>
        <v>1</v>
      </c>
      <c r="I271" s="38"/>
      <c r="J271" s="19"/>
      <c r="K271" s="19"/>
      <c r="L271" s="19"/>
      <c r="M271" s="19"/>
      <c r="N271" s="19"/>
      <c r="O271" s="75">
        <f t="shared" si="38"/>
        <v>0</v>
      </c>
      <c r="P271" s="75"/>
      <c r="Q271" s="53"/>
      <c r="R271" s="198" t="s">
        <v>161</v>
      </c>
      <c r="S271" s="38" t="s">
        <v>370</v>
      </c>
      <c r="T271" s="19"/>
      <c r="U271" s="19">
        <v>1</v>
      </c>
      <c r="V271" s="19"/>
      <c r="W271" s="19"/>
      <c r="X271" s="19"/>
      <c r="Y271" s="75">
        <f t="shared" si="37"/>
        <v>0.5</v>
      </c>
      <c r="Z271" s="75"/>
    </row>
    <row r="272" spans="7:26" x14ac:dyDescent="0.3">
      <c r="G272" s="168" t="s">
        <v>421</v>
      </c>
      <c r="H272" s="60">
        <f t="shared" si="35"/>
        <v>2</v>
      </c>
      <c r="I272" s="367" t="s">
        <v>444</v>
      </c>
      <c r="J272" s="26"/>
      <c r="K272" s="26">
        <v>2</v>
      </c>
      <c r="L272" s="26">
        <v>1</v>
      </c>
      <c r="M272" s="26">
        <v>1</v>
      </c>
      <c r="N272" s="26"/>
      <c r="O272" s="79">
        <f t="shared" si="38"/>
        <v>1</v>
      </c>
      <c r="P272" s="79"/>
      <c r="Q272" s="54"/>
      <c r="R272" s="120"/>
      <c r="S272" s="41"/>
      <c r="T272" s="28"/>
      <c r="U272" s="28"/>
      <c r="V272" s="28"/>
      <c r="W272" s="28"/>
      <c r="X272" s="28"/>
      <c r="Y272" s="79">
        <f t="shared" si="37"/>
        <v>0</v>
      </c>
      <c r="Z272" s="79"/>
    </row>
    <row r="273" spans="7:26" ht="15" thickBot="1" x14ac:dyDescent="0.35">
      <c r="G273" s="30" t="s">
        <v>39</v>
      </c>
      <c r="H273" s="59">
        <f t="shared" si="35"/>
        <v>0</v>
      </c>
      <c r="I273" s="368"/>
      <c r="J273" s="19"/>
      <c r="K273" s="19"/>
      <c r="L273" s="19"/>
      <c r="M273" s="19"/>
      <c r="N273" s="19"/>
      <c r="O273" s="75">
        <f t="shared" si="38"/>
        <v>0</v>
      </c>
      <c r="P273" s="75"/>
      <c r="Q273" s="53"/>
      <c r="R273" s="198"/>
      <c r="S273" s="38"/>
      <c r="T273" s="19"/>
      <c r="U273" s="19"/>
      <c r="V273" s="19"/>
      <c r="W273" s="19"/>
      <c r="X273" s="19"/>
      <c r="Y273" s="75">
        <f t="shared" si="37"/>
        <v>0</v>
      </c>
      <c r="Z273" s="75"/>
    </row>
    <row r="274" spans="7:26" x14ac:dyDescent="0.3">
      <c r="G274" s="168" t="s">
        <v>420</v>
      </c>
      <c r="H274" s="60">
        <f t="shared" si="35"/>
        <v>2</v>
      </c>
      <c r="I274" s="367" t="s">
        <v>445</v>
      </c>
      <c r="J274" s="26"/>
      <c r="K274" s="26">
        <v>2</v>
      </c>
      <c r="L274" s="26">
        <v>1</v>
      </c>
      <c r="M274" s="26">
        <v>1</v>
      </c>
      <c r="N274" s="26"/>
      <c r="O274" s="79">
        <f t="shared" si="38"/>
        <v>1</v>
      </c>
      <c r="P274" s="79"/>
      <c r="Q274" s="54"/>
      <c r="R274" s="120"/>
      <c r="S274" s="41"/>
      <c r="T274" s="28"/>
      <c r="U274" s="28"/>
      <c r="V274" s="28"/>
      <c r="W274" s="28"/>
      <c r="X274" s="28"/>
      <c r="Y274" s="79">
        <f t="shared" si="37"/>
        <v>0</v>
      </c>
      <c r="Z274" s="79"/>
    </row>
    <row r="275" spans="7:26" ht="15" thickBot="1" x14ac:dyDescent="0.35">
      <c r="G275" s="30" t="s">
        <v>39</v>
      </c>
      <c r="H275" s="59">
        <f t="shared" si="35"/>
        <v>1</v>
      </c>
      <c r="I275" s="368" t="s">
        <v>237</v>
      </c>
      <c r="J275" s="19"/>
      <c r="K275" s="19">
        <v>1</v>
      </c>
      <c r="L275" s="19"/>
      <c r="M275" s="19"/>
      <c r="N275" s="19"/>
      <c r="O275" s="75">
        <f t="shared" si="38"/>
        <v>0.5</v>
      </c>
      <c r="P275" s="75"/>
      <c r="Q275" s="53"/>
      <c r="R275" s="198"/>
      <c r="S275" s="38"/>
      <c r="T275" s="19"/>
      <c r="U275" s="19"/>
      <c r="V275" s="19"/>
      <c r="W275" s="19"/>
      <c r="X275" s="19"/>
      <c r="Y275" s="75">
        <f t="shared" si="37"/>
        <v>0</v>
      </c>
      <c r="Z275" s="75"/>
    </row>
    <row r="276" spans="7:26" x14ac:dyDescent="0.3">
      <c r="G276" s="168" t="s">
        <v>419</v>
      </c>
      <c r="H276" s="60">
        <f t="shared" si="35"/>
        <v>2</v>
      </c>
      <c r="I276" s="367" t="s">
        <v>447</v>
      </c>
      <c r="J276" s="26"/>
      <c r="K276" s="26">
        <v>2</v>
      </c>
      <c r="L276" s="26">
        <v>1</v>
      </c>
      <c r="M276" s="26">
        <v>1</v>
      </c>
      <c r="N276" s="26"/>
      <c r="O276" s="79">
        <f t="shared" si="38"/>
        <v>1</v>
      </c>
      <c r="P276" s="79"/>
      <c r="Q276" s="54"/>
      <c r="R276" s="120"/>
      <c r="S276" s="41"/>
      <c r="T276" s="28"/>
      <c r="U276" s="28"/>
      <c r="V276" s="28"/>
      <c r="W276" s="28"/>
      <c r="X276" s="28"/>
      <c r="Y276" s="79">
        <f t="shared" si="37"/>
        <v>0</v>
      </c>
      <c r="Z276" s="79"/>
    </row>
    <row r="277" spans="7:26" ht="15" thickBot="1" x14ac:dyDescent="0.35">
      <c r="G277" s="30" t="s">
        <v>39</v>
      </c>
      <c r="H277" s="59">
        <f t="shared" si="35"/>
        <v>1</v>
      </c>
      <c r="I277" s="368" t="s">
        <v>446</v>
      </c>
      <c r="J277" s="19"/>
      <c r="K277" s="19">
        <v>1</v>
      </c>
      <c r="L277" s="19"/>
      <c r="M277" s="19"/>
      <c r="N277" s="19"/>
      <c r="O277" s="75">
        <f t="shared" si="38"/>
        <v>0.5</v>
      </c>
      <c r="P277" s="75"/>
      <c r="Q277" s="53"/>
      <c r="R277" s="198"/>
      <c r="S277" s="38"/>
      <c r="T277" s="19"/>
      <c r="U277" s="19"/>
      <c r="V277" s="19"/>
      <c r="W277" s="19"/>
      <c r="X277" s="19"/>
      <c r="Y277" s="75">
        <f t="shared" si="37"/>
        <v>0</v>
      </c>
      <c r="Z277" s="75"/>
    </row>
    <row r="278" spans="7:26" x14ac:dyDescent="0.3">
      <c r="G278" s="168" t="s">
        <v>418</v>
      </c>
      <c r="H278" s="60">
        <f t="shared" si="35"/>
        <v>2</v>
      </c>
      <c r="I278" s="367" t="s">
        <v>448</v>
      </c>
      <c r="J278" s="26"/>
      <c r="K278" s="26">
        <v>2</v>
      </c>
      <c r="L278" s="26">
        <v>1</v>
      </c>
      <c r="M278" s="26">
        <v>1</v>
      </c>
      <c r="N278" s="26"/>
      <c r="O278" s="79">
        <f t="shared" si="38"/>
        <v>1</v>
      </c>
      <c r="P278" s="79"/>
      <c r="Q278" s="54"/>
      <c r="R278" s="120"/>
      <c r="S278" s="41"/>
      <c r="T278" s="28"/>
      <c r="U278" s="28"/>
      <c r="V278" s="28"/>
      <c r="W278" s="28"/>
      <c r="X278" s="28"/>
      <c r="Y278" s="79">
        <f t="shared" si="37"/>
        <v>0</v>
      </c>
      <c r="Z278" s="79"/>
    </row>
    <row r="279" spans="7:26" ht="15" thickBot="1" x14ac:dyDescent="0.35">
      <c r="G279" s="30" t="s">
        <v>39</v>
      </c>
      <c r="H279" s="59">
        <f t="shared" si="35"/>
        <v>1</v>
      </c>
      <c r="I279" s="368" t="s">
        <v>449</v>
      </c>
      <c r="J279" s="19"/>
      <c r="K279" s="19">
        <v>1</v>
      </c>
      <c r="L279" s="19"/>
      <c r="M279" s="19"/>
      <c r="N279" s="19"/>
      <c r="O279" s="75">
        <f t="shared" si="38"/>
        <v>0.5</v>
      </c>
      <c r="P279" s="75"/>
      <c r="Q279" s="53"/>
      <c r="R279" s="198"/>
      <c r="S279" s="38"/>
      <c r="T279" s="19"/>
      <c r="U279" s="19"/>
      <c r="V279" s="19"/>
      <c r="W279" s="19"/>
      <c r="X279" s="19"/>
      <c r="Y279" s="75">
        <f t="shared" si="37"/>
        <v>0</v>
      </c>
      <c r="Z279" s="75"/>
    </row>
    <row r="280" spans="7:26" x14ac:dyDescent="0.3">
      <c r="G280" s="168" t="s">
        <v>417</v>
      </c>
      <c r="H280" s="60">
        <f t="shared" si="35"/>
        <v>2</v>
      </c>
      <c r="I280" s="367" t="s">
        <v>450</v>
      </c>
      <c r="J280" s="26"/>
      <c r="K280" s="26">
        <v>2</v>
      </c>
      <c r="L280" s="26">
        <v>1</v>
      </c>
      <c r="M280" s="26">
        <v>1</v>
      </c>
      <c r="N280" s="26"/>
      <c r="O280" s="79">
        <f t="shared" si="38"/>
        <v>1</v>
      </c>
      <c r="P280" s="79"/>
      <c r="Q280" s="54"/>
      <c r="R280" s="120"/>
      <c r="S280" s="41"/>
      <c r="T280" s="28"/>
      <c r="U280" s="28"/>
      <c r="V280" s="28"/>
      <c r="W280" s="28"/>
      <c r="X280" s="28"/>
      <c r="Y280" s="79">
        <f t="shared" si="37"/>
        <v>0</v>
      </c>
      <c r="Z280" s="79"/>
    </row>
    <row r="281" spans="7:26" ht="15" thickBot="1" x14ac:dyDescent="0.35">
      <c r="G281" s="30" t="s">
        <v>39</v>
      </c>
      <c r="H281" s="59">
        <f t="shared" si="35"/>
        <v>1</v>
      </c>
      <c r="I281" s="368" t="s">
        <v>238</v>
      </c>
      <c r="J281" s="19"/>
      <c r="K281" s="19">
        <v>1</v>
      </c>
      <c r="L281" s="19"/>
      <c r="M281" s="19"/>
      <c r="N281" s="19"/>
      <c r="O281" s="75">
        <f t="shared" si="38"/>
        <v>0.5</v>
      </c>
      <c r="P281" s="75"/>
      <c r="Q281" s="53"/>
      <c r="R281" s="198"/>
      <c r="S281" s="38"/>
      <c r="T281" s="19"/>
      <c r="U281" s="19"/>
      <c r="V281" s="19"/>
      <c r="W281" s="19"/>
      <c r="X281" s="19"/>
      <c r="Y281" s="75">
        <f t="shared" si="37"/>
        <v>0</v>
      </c>
      <c r="Z281" s="75"/>
    </row>
    <row r="282" spans="7:26" x14ac:dyDescent="0.3">
      <c r="G282" s="168" t="s">
        <v>416</v>
      </c>
      <c r="H282" s="60">
        <f t="shared" si="35"/>
        <v>2</v>
      </c>
      <c r="I282" s="367"/>
      <c r="J282" s="26"/>
      <c r="K282" s="26"/>
      <c r="L282" s="26"/>
      <c r="M282" s="26"/>
      <c r="N282" s="26"/>
      <c r="O282" s="79">
        <f t="shared" si="38"/>
        <v>0</v>
      </c>
      <c r="P282" s="79"/>
      <c r="Q282" s="54"/>
      <c r="R282" s="120" t="s">
        <v>164</v>
      </c>
      <c r="S282" s="41" t="s">
        <v>369</v>
      </c>
      <c r="T282" s="28"/>
      <c r="U282" s="28">
        <v>2</v>
      </c>
      <c r="V282" s="28">
        <v>1</v>
      </c>
      <c r="W282" s="28">
        <v>1</v>
      </c>
      <c r="X282" s="28"/>
      <c r="Y282" s="79">
        <f t="shared" si="37"/>
        <v>1</v>
      </c>
      <c r="Z282" s="79"/>
    </row>
    <row r="283" spans="7:26" ht="15" thickBot="1" x14ac:dyDescent="0.35">
      <c r="G283" s="30" t="s">
        <v>39</v>
      </c>
      <c r="H283" s="59">
        <f t="shared" si="35"/>
        <v>0</v>
      </c>
      <c r="I283" s="368"/>
      <c r="J283" s="19"/>
      <c r="K283" s="19"/>
      <c r="L283" s="19"/>
      <c r="M283" s="19"/>
      <c r="N283" s="19"/>
      <c r="O283" s="75">
        <f t="shared" si="38"/>
        <v>0</v>
      </c>
      <c r="P283" s="75"/>
      <c r="Q283" s="53"/>
      <c r="R283" s="198"/>
      <c r="S283" s="38"/>
      <c r="T283" s="19"/>
      <c r="U283" s="19"/>
      <c r="V283" s="19"/>
      <c r="W283" s="19"/>
      <c r="X283" s="19"/>
      <c r="Y283" s="75">
        <f t="shared" si="37"/>
        <v>0</v>
      </c>
      <c r="Z283" s="75"/>
    </row>
  </sheetData>
  <mergeCells count="1">
    <mergeCell ref="T4:U4"/>
  </mergeCells>
  <conditionalFormatting sqref="D2">
    <cfRule type="cellIs" dxfId="36" priority="2" operator="lessThan">
      <formula>0</formula>
    </cfRule>
    <cfRule type="cellIs" dxfId="35" priority="3" operator="equal">
      <formula>0</formula>
    </cfRule>
    <cfRule type="cellIs" dxfId="34" priority="4" operator="greaterThan">
      <formula>0</formula>
    </cfRule>
  </conditionalFormatting>
  <conditionalFormatting sqref="D40">
    <cfRule type="cellIs" dxfId="33" priority="5" operator="equal">
      <formula>0</formula>
    </cfRule>
    <cfRule type="cellIs" dxfId="32" priority="6" operator="lessThan">
      <formula>0</formula>
    </cfRule>
    <cfRule type="cellIs" dxfId="31" priority="7" operator="greaterThan">
      <formula>0</formula>
    </cfRule>
  </conditionalFormatting>
  <conditionalFormatting sqref="C37:D37">
    <cfRule type="cellIs" dxfId="30" priority="1" operator="lessThan">
      <formula>0</formula>
    </cfRule>
  </conditionalFormatting>
  <pageMargins left="0.7" right="0.7" top="0.75" bottom="0.75" header="0.3" footer="0.3"/>
  <pageSetup paperSize="9" scale="44" orientation="landscape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390A-B5A3-4D6A-AC54-80E56AA1C671}">
  <sheetPr>
    <tabColor theme="9" tint="0.59999389629810485"/>
    <pageSetUpPr fitToPage="1"/>
  </sheetPr>
  <dimension ref="A1:Z41"/>
  <sheetViews>
    <sheetView zoomScale="68" zoomScaleNormal="68" workbookViewId="0">
      <selection activeCell="AD30" sqref="AD30"/>
    </sheetView>
  </sheetViews>
  <sheetFormatPr defaultColWidth="9.109375" defaultRowHeight="14.4" x14ac:dyDescent="0.3"/>
  <cols>
    <col min="2" max="2" width="13.5546875" customWidth="1"/>
    <col min="3" max="3" width="18.109375" customWidth="1"/>
    <col min="5" max="6" width="4.109375" customWidth="1"/>
    <col min="7" max="7" width="19" customWidth="1"/>
    <col min="8" max="8" width="5.5546875" style="55" customWidth="1"/>
    <col min="9" max="9" width="27.5546875" customWidth="1"/>
    <col min="10" max="10" width="5.88671875" customWidth="1"/>
    <col min="11" max="11" width="6.44140625" customWidth="1"/>
    <col min="12" max="12" width="6.5546875" customWidth="1"/>
    <col min="13" max="13" width="6.44140625" customWidth="1"/>
    <col min="14" max="14" width="6.109375" customWidth="1"/>
    <col min="16" max="16" width="6.33203125" customWidth="1"/>
    <col min="17" max="17" width="3.44140625" customWidth="1"/>
    <col min="18" max="18" width="14.5546875" customWidth="1"/>
    <col min="19" max="19" width="24.44140625" customWidth="1"/>
    <col min="20" max="24" width="6" customWidth="1"/>
    <col min="26" max="26" width="6.5546875" customWidth="1"/>
  </cols>
  <sheetData>
    <row r="1" spans="1:26" ht="15" thickBot="1" x14ac:dyDescent="0.35"/>
    <row r="2" spans="1:26" x14ac:dyDescent="0.3">
      <c r="C2" s="1" t="s">
        <v>0</v>
      </c>
      <c r="D2" s="1">
        <f>D40+D3+D4</f>
        <v>4.3000000000000007</v>
      </c>
      <c r="I2" s="2" t="s">
        <v>1</v>
      </c>
      <c r="J2" s="3">
        <f t="shared" ref="J2:P2" si="0">J6+T6</f>
        <v>1</v>
      </c>
      <c r="K2" s="3">
        <f t="shared" si="0"/>
        <v>6</v>
      </c>
      <c r="L2" s="3">
        <f t="shared" si="0"/>
        <v>5</v>
      </c>
      <c r="M2" s="3">
        <f t="shared" si="0"/>
        <v>6</v>
      </c>
      <c r="N2" s="3">
        <f t="shared" si="0"/>
        <v>3</v>
      </c>
      <c r="O2" s="3">
        <f t="shared" si="0"/>
        <v>3.5</v>
      </c>
      <c r="P2" s="3">
        <f t="shared" si="0"/>
        <v>0</v>
      </c>
      <c r="W2" s="99" t="s">
        <v>2</v>
      </c>
      <c r="X2" s="100"/>
      <c r="Y2" s="101">
        <v>0.2</v>
      </c>
      <c r="Z2" s="98"/>
    </row>
    <row r="3" spans="1:26" ht="15" thickBot="1" x14ac:dyDescent="0.35">
      <c r="C3" s="4" t="s">
        <v>3</v>
      </c>
      <c r="D3" s="4"/>
      <c r="W3" s="102" t="s">
        <v>4</v>
      </c>
      <c r="X3" s="103"/>
      <c r="Y3" s="104">
        <v>0.5</v>
      </c>
    </row>
    <row r="4" spans="1:26" ht="15" thickBot="1" x14ac:dyDescent="0.35">
      <c r="C4" s="4" t="s">
        <v>5</v>
      </c>
      <c r="D4" s="4">
        <v>0.4</v>
      </c>
      <c r="I4" s="5" t="s">
        <v>6</v>
      </c>
      <c r="J4" s="5"/>
      <c r="K4" s="5"/>
      <c r="Q4" s="50"/>
      <c r="R4" s="6" t="s">
        <v>7</v>
      </c>
      <c r="S4" s="6"/>
      <c r="T4" s="385" t="s">
        <v>8</v>
      </c>
      <c r="U4" s="385"/>
    </row>
    <row r="5" spans="1:26" ht="15.6" thickTop="1" thickBot="1" x14ac:dyDescent="0.35">
      <c r="G5" s="61" t="s">
        <v>57</v>
      </c>
      <c r="H5" s="62">
        <f>SUM(H8:H32)</f>
        <v>12</v>
      </c>
      <c r="I5" s="5" t="s">
        <v>12</v>
      </c>
      <c r="J5" s="95" t="s">
        <v>14</v>
      </c>
      <c r="K5" s="7" t="s">
        <v>15</v>
      </c>
      <c r="L5" s="7" t="s">
        <v>51</v>
      </c>
      <c r="M5" s="7" t="s">
        <v>52</v>
      </c>
      <c r="N5" s="7" t="s">
        <v>53</v>
      </c>
      <c r="O5" s="7" t="s">
        <v>38</v>
      </c>
      <c r="P5" s="7" t="s">
        <v>59</v>
      </c>
      <c r="Q5" s="50"/>
      <c r="R5" s="6" t="s">
        <v>12</v>
      </c>
      <c r="S5" s="6"/>
      <c r="T5" s="96" t="s">
        <v>14</v>
      </c>
      <c r="U5" s="8" t="s">
        <v>15</v>
      </c>
      <c r="V5" s="8" t="s">
        <v>51</v>
      </c>
      <c r="W5" s="8" t="s">
        <v>52</v>
      </c>
      <c r="X5" s="8" t="s">
        <v>53</v>
      </c>
      <c r="Y5" s="8" t="s">
        <v>38</v>
      </c>
      <c r="Z5" s="7" t="s">
        <v>59</v>
      </c>
    </row>
    <row r="6" spans="1:26" ht="15" thickBot="1" x14ac:dyDescent="0.35">
      <c r="A6" s="67"/>
      <c r="B6" s="28" t="s">
        <v>9</v>
      </c>
      <c r="C6" s="28" t="s">
        <v>10</v>
      </c>
      <c r="D6" s="29" t="s">
        <v>11</v>
      </c>
      <c r="G6" s="63" t="s">
        <v>16</v>
      </c>
      <c r="H6" s="64">
        <f>H5*50</f>
        <v>600</v>
      </c>
      <c r="J6" s="3">
        <f t="shared" ref="J6:O6" si="1">SUM(J10:J111)</f>
        <v>0</v>
      </c>
      <c r="K6" s="3">
        <f t="shared" si="1"/>
        <v>5</v>
      </c>
      <c r="L6" s="3">
        <f t="shared" si="1"/>
        <v>3</v>
      </c>
      <c r="M6" s="3">
        <f t="shared" si="1"/>
        <v>4</v>
      </c>
      <c r="N6" s="3">
        <f t="shared" si="1"/>
        <v>3</v>
      </c>
      <c r="O6" s="3">
        <f t="shared" si="1"/>
        <v>2.5</v>
      </c>
      <c r="P6" s="3"/>
      <c r="Q6" s="50"/>
      <c r="T6" s="3">
        <f t="shared" ref="T6:Y6" si="2">SUM(T14:T111)</f>
        <v>1</v>
      </c>
      <c r="U6" s="3">
        <f t="shared" si="2"/>
        <v>1</v>
      </c>
      <c r="V6" s="3">
        <f t="shared" si="2"/>
        <v>2</v>
      </c>
      <c r="W6" s="3">
        <f t="shared" si="2"/>
        <v>2</v>
      </c>
      <c r="X6" s="3">
        <f t="shared" si="2"/>
        <v>0</v>
      </c>
      <c r="Y6" s="3">
        <f t="shared" si="2"/>
        <v>1</v>
      </c>
      <c r="Z6" s="3"/>
    </row>
    <row r="7" spans="1:26" ht="15.6" thickTop="1" thickBot="1" x14ac:dyDescent="0.35">
      <c r="A7" s="68" t="s">
        <v>314</v>
      </c>
      <c r="B7" t="s">
        <v>89</v>
      </c>
      <c r="C7" t="s">
        <v>311</v>
      </c>
      <c r="D7" s="12">
        <v>10</v>
      </c>
      <c r="Q7" s="50"/>
    </row>
    <row r="8" spans="1:26" ht="15" thickBot="1" x14ac:dyDescent="0.35">
      <c r="A8" s="11" t="s">
        <v>315</v>
      </c>
      <c r="B8" t="s">
        <v>66</v>
      </c>
      <c r="C8" t="s">
        <v>313</v>
      </c>
      <c r="D8" s="12">
        <v>7</v>
      </c>
      <c r="G8" s="48" t="s">
        <v>47</v>
      </c>
      <c r="H8" s="56" t="s">
        <v>13</v>
      </c>
      <c r="I8" s="42" t="s">
        <v>46</v>
      </c>
      <c r="J8" s="97" t="s">
        <v>14</v>
      </c>
      <c r="K8" s="44" t="s">
        <v>15</v>
      </c>
      <c r="L8" s="44" t="s">
        <v>51</v>
      </c>
      <c r="M8" s="44" t="s">
        <v>52</v>
      </c>
      <c r="N8" s="44" t="s">
        <v>53</v>
      </c>
      <c r="O8" s="71" t="s">
        <v>38</v>
      </c>
      <c r="P8" s="71" t="s">
        <v>59</v>
      </c>
      <c r="Q8" s="51"/>
      <c r="R8" s="42" t="s">
        <v>63</v>
      </c>
      <c r="S8" s="42" t="s">
        <v>46</v>
      </c>
      <c r="T8" s="97" t="s">
        <v>14</v>
      </c>
      <c r="U8" s="44" t="s">
        <v>15</v>
      </c>
      <c r="V8" s="44" t="s">
        <v>51</v>
      </c>
      <c r="W8" s="44" t="s">
        <v>52</v>
      </c>
      <c r="X8" s="44" t="s">
        <v>53</v>
      </c>
      <c r="Y8" s="71" t="s">
        <v>38</v>
      </c>
      <c r="Z8" s="71" t="s">
        <v>59</v>
      </c>
    </row>
    <row r="9" spans="1:26" ht="15" thickBot="1" x14ac:dyDescent="0.35">
      <c r="A9" s="11" t="s">
        <v>316</v>
      </c>
      <c r="B9" t="s">
        <v>90</v>
      </c>
      <c r="C9" t="s">
        <v>312</v>
      </c>
      <c r="D9" s="12">
        <v>8</v>
      </c>
      <c r="G9" s="22" t="s">
        <v>48</v>
      </c>
      <c r="H9" s="45" t="s">
        <v>50</v>
      </c>
      <c r="I9" s="231" t="s">
        <v>265</v>
      </c>
      <c r="J9" s="47"/>
      <c r="K9" s="47"/>
      <c r="L9" s="47"/>
      <c r="M9" s="47"/>
      <c r="N9" s="76"/>
      <c r="O9" s="77"/>
      <c r="P9" s="77"/>
      <c r="Q9" s="52"/>
      <c r="R9" s="46"/>
      <c r="S9" s="231" t="s">
        <v>265</v>
      </c>
      <c r="T9" s="47"/>
      <c r="U9" s="47"/>
      <c r="V9" s="47"/>
      <c r="W9" s="47"/>
      <c r="X9" s="76"/>
      <c r="Y9" s="77"/>
      <c r="Z9" s="77"/>
    </row>
    <row r="10" spans="1:26" x14ac:dyDescent="0.3">
      <c r="A10" s="11"/>
      <c r="D10" s="12"/>
      <c r="G10" s="13" t="s">
        <v>49</v>
      </c>
      <c r="H10" s="32" t="s">
        <v>50</v>
      </c>
      <c r="I10" s="33" t="s">
        <v>365</v>
      </c>
      <c r="J10" s="34"/>
      <c r="K10" s="34"/>
      <c r="L10" s="34"/>
      <c r="M10" s="34"/>
      <c r="N10" s="31">
        <v>1</v>
      </c>
      <c r="O10" s="78"/>
      <c r="P10" s="78"/>
      <c r="Q10" s="52"/>
      <c r="R10" s="33"/>
      <c r="S10" s="33"/>
      <c r="T10" s="34"/>
      <c r="U10" s="34"/>
      <c r="V10" s="34"/>
      <c r="W10" s="34"/>
      <c r="X10" s="31"/>
      <c r="Y10" s="78"/>
      <c r="Z10" s="78"/>
    </row>
    <row r="11" spans="1:26" x14ac:dyDescent="0.3">
      <c r="A11" s="11"/>
      <c r="B11" t="s">
        <v>21</v>
      </c>
      <c r="D11" s="12"/>
      <c r="G11" s="13"/>
      <c r="H11" s="32" t="s">
        <v>50</v>
      </c>
      <c r="I11" s="33"/>
      <c r="J11" s="34"/>
      <c r="K11" s="34"/>
      <c r="L11" s="34"/>
      <c r="M11" s="34"/>
      <c r="N11" s="31"/>
      <c r="O11" s="78"/>
      <c r="P11" s="78"/>
      <c r="Q11" s="52"/>
      <c r="R11" s="33"/>
      <c r="S11" s="33"/>
      <c r="T11" s="34"/>
      <c r="U11" s="34"/>
      <c r="V11" s="34"/>
      <c r="W11" s="34"/>
      <c r="X11" s="31"/>
      <c r="Y11" s="78"/>
      <c r="Z11" s="78"/>
    </row>
    <row r="12" spans="1:26" ht="15" thickBot="1" x14ac:dyDescent="0.35">
      <c r="A12" s="11"/>
      <c r="B12" t="s">
        <v>22</v>
      </c>
      <c r="D12" s="12"/>
      <c r="G12" s="13"/>
      <c r="H12" s="32" t="s">
        <v>50</v>
      </c>
      <c r="I12" s="33"/>
      <c r="J12" s="34"/>
      <c r="K12" s="34"/>
      <c r="L12" s="34"/>
      <c r="M12" s="34"/>
      <c r="N12" s="31"/>
      <c r="O12" s="78"/>
      <c r="P12" s="78"/>
      <c r="Q12" s="52"/>
      <c r="R12" s="33"/>
      <c r="S12" s="33"/>
      <c r="T12" s="34"/>
      <c r="U12" s="34"/>
      <c r="V12" s="34"/>
      <c r="W12" s="34"/>
      <c r="X12" s="31"/>
      <c r="Y12" s="78"/>
      <c r="Z12" s="78"/>
    </row>
    <row r="13" spans="1:26" ht="15" thickBot="1" x14ac:dyDescent="0.35">
      <c r="A13" s="11"/>
      <c r="B13" s="69" t="s">
        <v>317</v>
      </c>
      <c r="D13" s="12"/>
      <c r="G13" s="9" t="s">
        <v>242</v>
      </c>
      <c r="H13" s="56" t="s">
        <v>13</v>
      </c>
      <c r="I13" s="42" t="s">
        <v>46</v>
      </c>
      <c r="J13" s="97" t="s">
        <v>14</v>
      </c>
      <c r="K13" s="44" t="s">
        <v>15</v>
      </c>
      <c r="L13" s="44" t="s">
        <v>51</v>
      </c>
      <c r="M13" s="44" t="s">
        <v>52</v>
      </c>
      <c r="N13" s="44" t="s">
        <v>53</v>
      </c>
      <c r="O13" s="71" t="s">
        <v>38</v>
      </c>
      <c r="P13" s="71" t="s">
        <v>59</v>
      </c>
      <c r="Q13" s="51"/>
      <c r="R13" s="42" t="s">
        <v>63</v>
      </c>
      <c r="S13" s="42" t="s">
        <v>46</v>
      </c>
      <c r="T13" s="97" t="s">
        <v>14</v>
      </c>
      <c r="U13" s="44" t="s">
        <v>15</v>
      </c>
      <c r="V13" s="44" t="s">
        <v>51</v>
      </c>
      <c r="W13" s="44" t="s">
        <v>52</v>
      </c>
      <c r="X13" s="44" t="s">
        <v>53</v>
      </c>
      <c r="Y13" s="71" t="s">
        <v>38</v>
      </c>
      <c r="Z13" s="71" t="s">
        <v>59</v>
      </c>
    </row>
    <row r="14" spans="1:26" ht="15" thickBot="1" x14ac:dyDescent="0.35">
      <c r="A14" s="11"/>
      <c r="C14" s="16" t="s">
        <v>23</v>
      </c>
      <c r="D14" s="65">
        <f>SUM(D7:D13)</f>
        <v>25</v>
      </c>
      <c r="G14" s="10" t="s">
        <v>402</v>
      </c>
      <c r="H14" s="84" t="s">
        <v>50</v>
      </c>
      <c r="I14" s="85"/>
      <c r="J14" s="86"/>
      <c r="K14" s="86"/>
      <c r="L14" s="86"/>
      <c r="M14" s="86"/>
      <c r="N14" s="87"/>
      <c r="O14" s="88"/>
      <c r="P14" s="88"/>
      <c r="Q14" s="54"/>
      <c r="R14" s="85"/>
      <c r="S14" s="85"/>
      <c r="T14" s="86"/>
      <c r="U14" s="86"/>
      <c r="V14" s="86"/>
      <c r="W14" s="86"/>
      <c r="X14" s="87"/>
      <c r="Y14" s="88"/>
      <c r="Z14" s="88"/>
    </row>
    <row r="15" spans="1:26" ht="15.6" thickTop="1" thickBot="1" x14ac:dyDescent="0.35">
      <c r="A15" s="38"/>
      <c r="B15" s="19"/>
      <c r="C15" s="19"/>
      <c r="D15" s="20"/>
      <c r="G15" s="49" t="s">
        <v>56</v>
      </c>
      <c r="H15" s="89" t="s">
        <v>50</v>
      </c>
      <c r="I15" s="90"/>
      <c r="J15" s="91"/>
      <c r="K15" s="91"/>
      <c r="L15" s="91"/>
      <c r="M15" s="91"/>
      <c r="N15" s="92"/>
      <c r="O15" s="93"/>
      <c r="P15" s="93"/>
      <c r="Q15" s="94"/>
      <c r="R15" s="90"/>
      <c r="S15" s="90"/>
      <c r="T15" s="91"/>
      <c r="U15" s="91"/>
      <c r="V15" s="91"/>
      <c r="W15" s="91"/>
      <c r="X15" s="92"/>
      <c r="Y15" s="93"/>
      <c r="Z15" s="93"/>
    </row>
    <row r="16" spans="1:26" ht="15" thickBot="1" x14ac:dyDescent="0.35">
      <c r="G16" s="49">
        <f>SUM(H16:H21)</f>
        <v>7</v>
      </c>
      <c r="H16" s="57">
        <f>MAX(K16:N16)+MAX(U16:X16)</f>
        <v>4</v>
      </c>
      <c r="I16" s="11" t="s">
        <v>327</v>
      </c>
      <c r="N16">
        <v>2</v>
      </c>
      <c r="O16" s="79">
        <f>(J16+K16)*$Y$3</f>
        <v>0</v>
      </c>
      <c r="P16" s="79"/>
      <c r="Q16" s="52"/>
      <c r="R16" s="81" t="s">
        <v>377</v>
      </c>
      <c r="S16" s="81" t="s">
        <v>415</v>
      </c>
      <c r="T16" s="82">
        <v>1</v>
      </c>
      <c r="U16" s="82"/>
      <c r="V16" s="82">
        <v>2</v>
      </c>
      <c r="W16" s="82">
        <v>2</v>
      </c>
      <c r="X16" s="83"/>
      <c r="Y16" s="79">
        <f>(T16+U16)*$Y$3</f>
        <v>0.5</v>
      </c>
      <c r="Z16" s="79"/>
    </row>
    <row r="17" spans="1:26" x14ac:dyDescent="0.3">
      <c r="A17" s="41" t="s">
        <v>24</v>
      </c>
      <c r="B17" s="28"/>
      <c r="C17" s="28" t="s">
        <v>25</v>
      </c>
      <c r="D17" s="114">
        <f>(J6+K6)*$Y$3</f>
        <v>2.5</v>
      </c>
      <c r="G17" s="13"/>
      <c r="H17" s="57">
        <f t="shared" ref="H17:H21" si="3">MAX(K17:N17)+MAX(U17:X17)</f>
        <v>1</v>
      </c>
      <c r="I17" s="35" t="s">
        <v>300</v>
      </c>
      <c r="J17" s="15"/>
      <c r="K17" s="15"/>
      <c r="L17" s="15">
        <v>1</v>
      </c>
      <c r="M17" s="15">
        <v>1</v>
      </c>
      <c r="N17" s="15"/>
      <c r="O17" s="72">
        <f t="shared" ref="O17:O21" si="4">(J17+K17)*$Y$3</f>
        <v>0</v>
      </c>
      <c r="P17" s="72"/>
      <c r="Q17" s="52"/>
      <c r="R17" s="35"/>
      <c r="S17" s="35"/>
      <c r="T17" s="15"/>
      <c r="U17" s="15"/>
      <c r="V17" s="15"/>
      <c r="W17" s="15"/>
      <c r="Y17" s="72">
        <f t="shared" ref="Y17:Y21" si="5">(T17+U17)*$Y$3</f>
        <v>0</v>
      </c>
      <c r="Z17" s="72"/>
    </row>
    <row r="18" spans="1:26" ht="15" thickBot="1" x14ac:dyDescent="0.35">
      <c r="A18" s="11"/>
      <c r="C18" s="16" t="s">
        <v>26</v>
      </c>
      <c r="D18" s="115">
        <f>(J2+K2)*$Y$2</f>
        <v>1.4000000000000001</v>
      </c>
      <c r="G18" s="13"/>
      <c r="H18" s="57">
        <f t="shared" si="3"/>
        <v>2</v>
      </c>
      <c r="I18" s="35" t="s">
        <v>403</v>
      </c>
      <c r="J18" s="15"/>
      <c r="K18" s="15">
        <v>1</v>
      </c>
      <c r="L18" s="15"/>
      <c r="M18" s="15">
        <v>1</v>
      </c>
      <c r="N18" s="15"/>
      <c r="O18" s="72">
        <f t="shared" si="4"/>
        <v>0.5</v>
      </c>
      <c r="P18" s="72"/>
      <c r="Q18" s="52"/>
      <c r="R18" s="35" t="s">
        <v>352</v>
      </c>
      <c r="S18" s="35" t="s">
        <v>354</v>
      </c>
      <c r="T18" s="55"/>
      <c r="U18" s="55">
        <v>1</v>
      </c>
      <c r="V18" s="15"/>
      <c r="W18" s="15"/>
      <c r="Y18" s="72">
        <f t="shared" si="5"/>
        <v>0.5</v>
      </c>
      <c r="Z18" s="72"/>
    </row>
    <row r="19" spans="1:26" ht="15.6" thickTop="1" thickBot="1" x14ac:dyDescent="0.35">
      <c r="A19" s="38"/>
      <c r="B19" s="19"/>
      <c r="C19" s="107" t="s">
        <v>23</v>
      </c>
      <c r="D19" s="108">
        <f>SUM(D17:D18)</f>
        <v>3.9000000000000004</v>
      </c>
      <c r="G19" s="13"/>
      <c r="H19" s="57">
        <f t="shared" si="3"/>
        <v>0</v>
      </c>
      <c r="I19" s="35"/>
      <c r="J19" s="15"/>
      <c r="K19" s="15"/>
      <c r="L19" s="15"/>
      <c r="M19" s="15"/>
      <c r="N19" s="15"/>
      <c r="O19" s="72">
        <f t="shared" si="4"/>
        <v>0</v>
      </c>
      <c r="P19" s="72"/>
      <c r="Q19" s="52"/>
      <c r="R19" s="35"/>
      <c r="S19" s="35"/>
      <c r="T19" s="15"/>
      <c r="U19" s="15"/>
      <c r="V19" s="15"/>
      <c r="W19" s="15"/>
      <c r="Y19" s="72">
        <f t="shared" si="5"/>
        <v>0</v>
      </c>
      <c r="Z19" s="72"/>
    </row>
    <row r="20" spans="1:26" ht="15" thickBot="1" x14ac:dyDescent="0.35">
      <c r="G20" s="13"/>
      <c r="H20" s="57">
        <f t="shared" si="3"/>
        <v>0</v>
      </c>
      <c r="I20" s="35"/>
      <c r="J20" s="15"/>
      <c r="K20" s="15"/>
      <c r="L20" s="15"/>
      <c r="M20" s="15"/>
      <c r="N20" s="15"/>
      <c r="O20" s="72">
        <f t="shared" si="4"/>
        <v>0</v>
      </c>
      <c r="P20" s="72"/>
      <c r="Q20" s="52"/>
      <c r="R20" s="35"/>
      <c r="S20" s="35"/>
      <c r="T20" s="15"/>
      <c r="U20" s="15"/>
      <c r="V20" s="15"/>
      <c r="W20" s="15"/>
      <c r="Y20" s="72">
        <f t="shared" si="5"/>
        <v>0</v>
      </c>
      <c r="Z20" s="72"/>
    </row>
    <row r="21" spans="1:26" ht="15" thickBot="1" x14ac:dyDescent="0.35">
      <c r="A21" s="105" t="s">
        <v>61</v>
      </c>
      <c r="B21" s="28"/>
      <c r="C21" s="28"/>
      <c r="D21" s="29"/>
      <c r="G21" s="13"/>
      <c r="H21" s="57">
        <f t="shared" si="3"/>
        <v>0</v>
      </c>
      <c r="I21" s="11"/>
      <c r="J21" s="15"/>
      <c r="K21" s="15"/>
      <c r="L21" s="15"/>
      <c r="M21" s="15"/>
      <c r="N21" s="15"/>
      <c r="O21" s="72">
        <f t="shared" si="4"/>
        <v>0</v>
      </c>
      <c r="P21" s="72"/>
      <c r="Q21" s="52"/>
      <c r="R21" s="35"/>
      <c r="S21" s="35"/>
      <c r="T21" s="15"/>
      <c r="U21" s="15"/>
      <c r="V21" s="15"/>
      <c r="W21" s="15"/>
      <c r="Y21" s="72">
        <f t="shared" si="5"/>
        <v>0</v>
      </c>
      <c r="Z21" s="72"/>
    </row>
    <row r="22" spans="1:26" ht="15" thickBot="1" x14ac:dyDescent="0.35">
      <c r="A22" s="106"/>
      <c r="B22" s="111" t="s">
        <v>58</v>
      </c>
      <c r="C22" s="111"/>
      <c r="D22" s="112"/>
      <c r="G22" s="48" t="s">
        <v>42</v>
      </c>
      <c r="H22" s="56" t="s">
        <v>13</v>
      </c>
      <c r="I22" s="42" t="s">
        <v>46</v>
      </c>
      <c r="J22" s="97" t="s">
        <v>14</v>
      </c>
      <c r="K22" s="44" t="s">
        <v>15</v>
      </c>
      <c r="L22" s="44" t="s">
        <v>51</v>
      </c>
      <c r="M22" s="44" t="s">
        <v>52</v>
      </c>
      <c r="N22" s="44" t="s">
        <v>53</v>
      </c>
      <c r="O22" s="71" t="s">
        <v>38</v>
      </c>
      <c r="P22" s="71" t="s">
        <v>59</v>
      </c>
      <c r="Q22" s="51"/>
      <c r="R22" s="42" t="s">
        <v>63</v>
      </c>
      <c r="S22" s="42" t="s">
        <v>46</v>
      </c>
      <c r="T22" s="97" t="s">
        <v>14</v>
      </c>
      <c r="U22" s="44" t="s">
        <v>15</v>
      </c>
      <c r="V22" s="44" t="s">
        <v>51</v>
      </c>
      <c r="W22" s="44" t="s">
        <v>52</v>
      </c>
      <c r="X22" s="44" t="s">
        <v>53</v>
      </c>
      <c r="Y22" s="71" t="s">
        <v>38</v>
      </c>
      <c r="Z22" s="71" t="s">
        <v>59</v>
      </c>
    </row>
    <row r="23" spans="1:26" ht="15" thickBot="1" x14ac:dyDescent="0.35">
      <c r="A23" s="11"/>
      <c r="B23" s="118"/>
      <c r="C23" s="109" t="s">
        <v>30</v>
      </c>
      <c r="D23" s="110">
        <f>B23*0.5</f>
        <v>0</v>
      </c>
      <c r="G23" s="22" t="s">
        <v>20</v>
      </c>
      <c r="H23" s="84" t="s">
        <v>50</v>
      </c>
      <c r="I23" s="85"/>
      <c r="J23" s="86"/>
      <c r="K23" s="86"/>
      <c r="L23" s="86"/>
      <c r="M23" s="86"/>
      <c r="N23" s="87"/>
      <c r="O23" s="88"/>
      <c r="P23" s="88"/>
      <c r="Q23" s="54"/>
      <c r="R23" s="85"/>
      <c r="S23" s="85"/>
      <c r="T23" s="86"/>
      <c r="U23" s="86"/>
      <c r="V23" s="86"/>
      <c r="W23" s="86"/>
      <c r="X23" s="87"/>
      <c r="Y23" s="88"/>
      <c r="Z23" s="88"/>
    </row>
    <row r="24" spans="1:26" x14ac:dyDescent="0.3">
      <c r="A24" s="11"/>
      <c r="B24" s="118"/>
      <c r="C24" s="109" t="s">
        <v>31</v>
      </c>
      <c r="D24" s="110">
        <f>B24</f>
        <v>0</v>
      </c>
      <c r="G24" s="49" t="s">
        <v>55</v>
      </c>
      <c r="H24" s="89" t="s">
        <v>50</v>
      </c>
      <c r="I24" s="90"/>
      <c r="J24" s="91"/>
      <c r="K24" s="91"/>
      <c r="L24" s="91"/>
      <c r="M24" s="91"/>
      <c r="N24" s="92"/>
      <c r="O24" s="93"/>
      <c r="P24" s="93"/>
      <c r="Q24" s="94"/>
      <c r="R24" s="90"/>
      <c r="S24" s="90"/>
      <c r="T24" s="91"/>
      <c r="U24" s="91"/>
      <c r="V24" s="91"/>
      <c r="W24" s="91"/>
      <c r="X24" s="92"/>
      <c r="Y24" s="93"/>
      <c r="Z24" s="93"/>
    </row>
    <row r="25" spans="1:26" x14ac:dyDescent="0.3">
      <c r="A25" s="11"/>
      <c r="B25" s="118">
        <v>1</v>
      </c>
      <c r="C25" s="109" t="s">
        <v>32</v>
      </c>
      <c r="D25" s="110">
        <f t="shared" ref="D25:D26" si="6">B25</f>
        <v>1</v>
      </c>
      <c r="G25" s="49">
        <f>SUM(H25:H26)</f>
        <v>0</v>
      </c>
      <c r="H25" s="57">
        <f>MAX(K25:N25)+MAX(U25:X25)</f>
        <v>0</v>
      </c>
      <c r="I25" s="11"/>
      <c r="O25" s="79">
        <f>(J25+K25)*$Y$3</f>
        <v>0</v>
      </c>
      <c r="P25" s="79"/>
      <c r="Q25" s="52"/>
      <c r="R25" s="81"/>
      <c r="S25" s="81"/>
      <c r="T25" s="82"/>
      <c r="U25" s="82"/>
      <c r="V25" s="82"/>
      <c r="W25" s="82"/>
      <c r="X25" s="83"/>
      <c r="Y25" s="79">
        <f>(T25+U25)*$Y$3</f>
        <v>0</v>
      </c>
      <c r="Z25" s="79"/>
    </row>
    <row r="26" spans="1:26" ht="15" thickBot="1" x14ac:dyDescent="0.35">
      <c r="A26" s="11"/>
      <c r="B26" s="118">
        <v>1</v>
      </c>
      <c r="C26" s="109" t="s">
        <v>33</v>
      </c>
      <c r="D26" s="110">
        <f t="shared" si="6"/>
        <v>1</v>
      </c>
      <c r="G26" s="23"/>
      <c r="H26" s="57">
        <f t="shared" ref="H26" si="7">MAX(K26:N26)+MAX(U26:X26)</f>
        <v>0</v>
      </c>
      <c r="I26" s="35"/>
      <c r="J26" s="15"/>
      <c r="K26" s="15"/>
      <c r="L26" s="15"/>
      <c r="M26" s="15"/>
      <c r="N26" s="15"/>
      <c r="O26" s="72">
        <f t="shared" ref="O26" si="8">(J26+K26)*$Y$3</f>
        <v>0</v>
      </c>
      <c r="P26" s="72"/>
      <c r="Q26" s="52"/>
      <c r="R26" s="35"/>
      <c r="S26" s="35"/>
      <c r="T26" s="15"/>
      <c r="U26" s="15"/>
      <c r="V26" s="15"/>
      <c r="W26" s="15"/>
      <c r="Y26" s="72">
        <f t="shared" ref="Y26" si="9">(T26+U26)*$Y$3</f>
        <v>0</v>
      </c>
      <c r="Z26" s="72"/>
    </row>
    <row r="27" spans="1:26" ht="15" thickBot="1" x14ac:dyDescent="0.35">
      <c r="A27" s="38"/>
      <c r="B27" s="116"/>
      <c r="C27" s="117" t="s">
        <v>34</v>
      </c>
      <c r="D27" s="113">
        <f>SUM(D23:D26)</f>
        <v>2</v>
      </c>
      <c r="G27" s="9" t="s">
        <v>44</v>
      </c>
      <c r="H27" s="56" t="s">
        <v>13</v>
      </c>
      <c r="I27" s="42" t="s">
        <v>46</v>
      </c>
      <c r="J27" s="97" t="s">
        <v>14</v>
      </c>
      <c r="K27" s="44" t="s">
        <v>15</v>
      </c>
      <c r="L27" s="44" t="s">
        <v>51</v>
      </c>
      <c r="M27" s="44" t="s">
        <v>52</v>
      </c>
      <c r="N27" s="44" t="s">
        <v>53</v>
      </c>
      <c r="O27" s="71" t="s">
        <v>38</v>
      </c>
      <c r="P27" s="71" t="s">
        <v>59</v>
      </c>
      <c r="Q27" s="51"/>
      <c r="R27" s="42" t="s">
        <v>63</v>
      </c>
      <c r="S27" s="80" t="s">
        <v>46</v>
      </c>
      <c r="T27" s="97" t="s">
        <v>14</v>
      </c>
      <c r="U27" s="44" t="s">
        <v>15</v>
      </c>
      <c r="V27" s="44" t="s">
        <v>51</v>
      </c>
      <c r="W27" s="44" t="s">
        <v>52</v>
      </c>
      <c r="X27" s="44" t="s">
        <v>53</v>
      </c>
      <c r="Y27" s="71" t="s">
        <v>38</v>
      </c>
      <c r="Z27" s="71" t="s">
        <v>59</v>
      </c>
    </row>
    <row r="28" spans="1:26" ht="15" thickBot="1" x14ac:dyDescent="0.35">
      <c r="G28" s="25" t="s">
        <v>241</v>
      </c>
      <c r="H28" s="58">
        <v>2</v>
      </c>
      <c r="I28" s="11" t="s">
        <v>241</v>
      </c>
      <c r="K28">
        <v>1</v>
      </c>
      <c r="L28">
        <v>1</v>
      </c>
      <c r="M28">
        <v>1</v>
      </c>
      <c r="O28" s="79">
        <f t="shared" ref="O28:O31" si="10">(J28+K28)*$Y$3</f>
        <v>0.5</v>
      </c>
      <c r="P28" s="79"/>
      <c r="Q28" s="52"/>
      <c r="R28" s="120"/>
      <c r="Y28" s="79">
        <f t="shared" ref="Y28:Y31" si="11">(T28+U28)*$Y$3</f>
        <v>0</v>
      </c>
      <c r="Z28" s="79"/>
    </row>
    <row r="29" spans="1:26" ht="15" thickBot="1" x14ac:dyDescent="0.35">
      <c r="A29" s="105" t="s">
        <v>62</v>
      </c>
      <c r="B29" s="28"/>
      <c r="C29" s="28"/>
      <c r="D29" s="29"/>
      <c r="G29" s="27" t="s">
        <v>39</v>
      </c>
      <c r="H29" s="59">
        <f t="shared" ref="H29:H31" si="12">MAX(K29:N29)+MAX(U29:X29)</f>
        <v>0</v>
      </c>
      <c r="I29" s="36"/>
      <c r="J29" s="18"/>
      <c r="K29" s="18"/>
      <c r="L29" s="18"/>
      <c r="M29" s="18"/>
      <c r="N29" s="18"/>
      <c r="O29" s="75">
        <f t="shared" si="10"/>
        <v>0</v>
      </c>
      <c r="P29" s="75"/>
      <c r="Q29" s="53"/>
      <c r="R29" s="17"/>
      <c r="S29" s="19"/>
      <c r="T29" s="19"/>
      <c r="U29" s="19"/>
      <c r="V29" s="19"/>
      <c r="W29" s="19"/>
      <c r="X29" s="19"/>
      <c r="Y29" s="75">
        <f t="shared" si="11"/>
        <v>0</v>
      </c>
      <c r="Z29" s="75"/>
    </row>
    <row r="30" spans="1:26" x14ac:dyDescent="0.3">
      <c r="A30" s="106"/>
      <c r="C30" t="s">
        <v>35</v>
      </c>
      <c r="D30" s="12">
        <f>P2</f>
        <v>0</v>
      </c>
      <c r="G30" s="25" t="s">
        <v>248</v>
      </c>
      <c r="H30" s="58">
        <f t="shared" si="12"/>
        <v>2</v>
      </c>
      <c r="I30" s="37" t="s">
        <v>310</v>
      </c>
      <c r="J30" s="26"/>
      <c r="K30" s="26">
        <v>2</v>
      </c>
      <c r="L30" s="26">
        <v>1</v>
      </c>
      <c r="M30" s="26">
        <v>1</v>
      </c>
      <c r="N30" s="26"/>
      <c r="O30" s="74">
        <f t="shared" si="10"/>
        <v>1</v>
      </c>
      <c r="P30" s="74"/>
      <c r="Q30" s="54"/>
      <c r="R30" s="41"/>
      <c r="S30" s="41"/>
      <c r="T30" s="28"/>
      <c r="U30" s="28"/>
      <c r="V30" s="28"/>
      <c r="W30" s="28"/>
      <c r="X30" s="28"/>
      <c r="Y30" s="74">
        <f t="shared" si="11"/>
        <v>0</v>
      </c>
      <c r="Z30" s="74"/>
    </row>
    <row r="31" spans="1:26" ht="15" thickBot="1" x14ac:dyDescent="0.35">
      <c r="A31" s="11"/>
      <c r="B31" s="111" t="s">
        <v>58</v>
      </c>
      <c r="C31" s="111"/>
      <c r="D31" s="119"/>
      <c r="G31" s="30" t="s">
        <v>39</v>
      </c>
      <c r="H31" s="59">
        <f t="shared" si="12"/>
        <v>1</v>
      </c>
      <c r="I31" s="38" t="s">
        <v>237</v>
      </c>
      <c r="J31" s="19"/>
      <c r="K31" s="19">
        <v>1</v>
      </c>
      <c r="L31" s="19"/>
      <c r="M31" s="19"/>
      <c r="N31" s="19"/>
      <c r="O31" s="75">
        <f t="shared" si="10"/>
        <v>0.5</v>
      </c>
      <c r="P31" s="75"/>
      <c r="Q31" s="53"/>
      <c r="R31" s="38"/>
      <c r="S31" s="38"/>
      <c r="T31" s="19"/>
      <c r="U31" s="19"/>
      <c r="V31" s="19"/>
      <c r="W31" s="19"/>
      <c r="X31" s="19"/>
      <c r="Y31" s="75">
        <f t="shared" si="11"/>
        <v>0</v>
      </c>
      <c r="Z31" s="75"/>
    </row>
    <row r="32" spans="1:26" x14ac:dyDescent="0.3">
      <c r="A32" s="11"/>
      <c r="B32" s="118"/>
      <c r="C32" s="109" t="s">
        <v>27</v>
      </c>
      <c r="D32" s="110">
        <f>INT(B32/4)</f>
        <v>0</v>
      </c>
    </row>
    <row r="33" spans="1:8" x14ac:dyDescent="0.3">
      <c r="A33" s="11"/>
      <c r="B33" s="118"/>
      <c r="C33" s="109" t="s">
        <v>28</v>
      </c>
      <c r="D33" s="110">
        <f>INT(B33/3)</f>
        <v>0</v>
      </c>
      <c r="H33"/>
    </row>
    <row r="34" spans="1:8" x14ac:dyDescent="0.3">
      <c r="A34" s="11"/>
      <c r="B34" s="118"/>
      <c r="C34" s="109" t="s">
        <v>29</v>
      </c>
      <c r="D34" s="110">
        <f>B34</f>
        <v>0</v>
      </c>
      <c r="H34"/>
    </row>
    <row r="35" spans="1:8" x14ac:dyDescent="0.3">
      <c r="A35" s="11"/>
      <c r="C35" t="s">
        <v>36</v>
      </c>
      <c r="D35" s="70">
        <f>INT((D14-10)/5)</f>
        <v>3</v>
      </c>
      <c r="H35"/>
    </row>
    <row r="36" spans="1:8" ht="15" thickBot="1" x14ac:dyDescent="0.35">
      <c r="A36" s="11"/>
      <c r="C36" s="21" t="s">
        <v>23</v>
      </c>
      <c r="D36" s="66">
        <f>D27-(D30+D35)</f>
        <v>-1</v>
      </c>
      <c r="H36"/>
    </row>
    <row r="37" spans="1:8" ht="15.6" thickTop="1" thickBot="1" x14ac:dyDescent="0.35">
      <c r="A37" s="38"/>
      <c r="B37" s="19"/>
      <c r="C37" s="19" t="s">
        <v>37</v>
      </c>
      <c r="D37" s="20">
        <f>IF(D36&lt;=0,0,D35)</f>
        <v>0</v>
      </c>
      <c r="H37"/>
    </row>
    <row r="38" spans="1:8" x14ac:dyDescent="0.3">
      <c r="H38"/>
    </row>
    <row r="39" spans="1:8" x14ac:dyDescent="0.3">
      <c r="H39"/>
    </row>
    <row r="40" spans="1:8" ht="15" thickBot="1" x14ac:dyDescent="0.35">
      <c r="C40" s="24" t="s">
        <v>38</v>
      </c>
      <c r="D40" s="24">
        <f>D19-D37</f>
        <v>3.9000000000000004</v>
      </c>
      <c r="H40"/>
    </row>
    <row r="41" spans="1:8" ht="15" thickTop="1" x14ac:dyDescent="0.3"/>
  </sheetData>
  <mergeCells count="1">
    <mergeCell ref="T4:U4"/>
  </mergeCells>
  <conditionalFormatting sqref="D2">
    <cfRule type="cellIs" dxfId="29" priority="1" operator="lessThan">
      <formula>0</formula>
    </cfRule>
    <cfRule type="cellIs" dxfId="28" priority="2" operator="equal">
      <formula>0</formula>
    </cfRule>
    <cfRule type="cellIs" dxfId="27" priority="3" operator="greaterThan">
      <formula>0</formula>
    </cfRule>
  </conditionalFormatting>
  <conditionalFormatting sqref="D40">
    <cfRule type="cellIs" dxfId="26" priority="4" operator="equal">
      <formula>0</formula>
    </cfRule>
    <cfRule type="cellIs" dxfId="25" priority="5" operator="lessThan">
      <formula>0</formula>
    </cfRule>
    <cfRule type="cellIs" dxfId="24" priority="6" operator="greaterThan">
      <formula>0</formula>
    </cfRule>
  </conditionalFormatting>
  <pageMargins left="0.7" right="0.7" top="0.75" bottom="0.75" header="0.3" footer="0.3"/>
  <pageSetup paperSize="9" scale="44" orientation="landscape" horizont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8B1D-4FDA-45BD-9D09-785BA95A8EF8}">
  <sheetPr>
    <tabColor theme="9" tint="0.59999389629810485"/>
    <pageSetUpPr fitToPage="1"/>
  </sheetPr>
  <dimension ref="A1:AE51"/>
  <sheetViews>
    <sheetView zoomScale="78" zoomScaleNormal="78" workbookViewId="0">
      <selection activeCell="F12" sqref="F12"/>
    </sheetView>
  </sheetViews>
  <sheetFormatPr defaultRowHeight="14.4" x14ac:dyDescent="0.3"/>
  <cols>
    <col min="1" max="1" width="4.88671875" customWidth="1"/>
    <col min="2" max="2" width="10.6640625" customWidth="1"/>
    <col min="3" max="3" width="22" customWidth="1"/>
    <col min="5" max="6" width="4.109375" customWidth="1"/>
    <col min="7" max="7" width="19" customWidth="1"/>
    <col min="8" max="8" width="5.5546875" style="55" customWidth="1"/>
    <col min="9" max="9" width="30.44140625" customWidth="1"/>
    <col min="10" max="10" width="5.88671875" customWidth="1"/>
    <col min="11" max="11" width="7.5546875" customWidth="1"/>
    <col min="12" max="12" width="6.5546875" customWidth="1"/>
    <col min="13" max="13" width="6.44140625" customWidth="1"/>
    <col min="14" max="14" width="6.109375" customWidth="1"/>
    <col min="16" max="16" width="6.33203125" customWidth="1"/>
    <col min="17" max="17" width="3.44140625" customWidth="1"/>
    <col min="18" max="18" width="13.6640625" customWidth="1"/>
    <col min="19" max="19" width="26.109375" customWidth="1"/>
    <col min="20" max="20" width="6.109375" customWidth="1"/>
    <col min="21" max="24" width="6" customWidth="1"/>
    <col min="26" max="26" width="6.5546875" customWidth="1"/>
    <col min="27" max="27" width="3.5546875" customWidth="1"/>
    <col min="28" max="28" width="19.5546875" customWidth="1"/>
    <col min="29" max="29" width="15.5546875" customWidth="1"/>
    <col min="30" max="30" width="12.44140625" customWidth="1"/>
  </cols>
  <sheetData>
    <row r="1" spans="1:31" ht="15" thickBot="1" x14ac:dyDescent="0.35"/>
    <row r="2" spans="1:31" x14ac:dyDescent="0.3">
      <c r="C2" s="1" t="s">
        <v>0</v>
      </c>
      <c r="D2" s="1">
        <f>D40+D3+D4</f>
        <v>18.100000000000001</v>
      </c>
      <c r="I2" s="2" t="s">
        <v>1</v>
      </c>
      <c r="J2" s="3">
        <f t="shared" ref="J2:P2" si="0">J6+T6</f>
        <v>3</v>
      </c>
      <c r="K2" s="3">
        <f t="shared" si="0"/>
        <v>15</v>
      </c>
      <c r="L2" s="3">
        <f t="shared" si="0"/>
        <v>15</v>
      </c>
      <c r="M2" s="3">
        <f t="shared" si="0"/>
        <v>15</v>
      </c>
      <c r="N2" s="3">
        <f t="shared" si="0"/>
        <v>5</v>
      </c>
      <c r="O2" s="3">
        <f t="shared" si="0"/>
        <v>9</v>
      </c>
      <c r="P2" s="3">
        <f t="shared" si="0"/>
        <v>0</v>
      </c>
      <c r="W2" s="99" t="s">
        <v>2</v>
      </c>
      <c r="X2" s="100"/>
      <c r="Y2" s="101">
        <v>0.2</v>
      </c>
      <c r="Z2" s="98"/>
    </row>
    <row r="3" spans="1:31" ht="15" thickBot="1" x14ac:dyDescent="0.35">
      <c r="C3" s="4" t="s">
        <v>86</v>
      </c>
      <c r="D3" s="4">
        <f>AE13</f>
        <v>7.5</v>
      </c>
      <c r="W3" s="102" t="s">
        <v>4</v>
      </c>
      <c r="X3" s="103"/>
      <c r="Y3" s="104">
        <v>0.5</v>
      </c>
    </row>
    <row r="4" spans="1:31" ht="15" thickBot="1" x14ac:dyDescent="0.35">
      <c r="C4" s="4" t="s">
        <v>173</v>
      </c>
      <c r="D4" s="4">
        <v>0</v>
      </c>
      <c r="I4" s="5" t="s">
        <v>6</v>
      </c>
      <c r="J4" s="5"/>
      <c r="K4" s="5"/>
      <c r="Q4" s="50"/>
      <c r="R4" s="6" t="s">
        <v>7</v>
      </c>
      <c r="S4" s="6"/>
      <c r="T4" s="385" t="s">
        <v>8</v>
      </c>
      <c r="U4" s="385"/>
    </row>
    <row r="5" spans="1:31" ht="15.6" thickTop="1" thickBot="1" x14ac:dyDescent="0.35">
      <c r="G5" s="61" t="s">
        <v>57</v>
      </c>
      <c r="H5" s="62">
        <f>SUM(H8:H43)</f>
        <v>28</v>
      </c>
      <c r="I5" s="5" t="s">
        <v>12</v>
      </c>
      <c r="J5" s="95" t="s">
        <v>14</v>
      </c>
      <c r="K5" s="7" t="s">
        <v>15</v>
      </c>
      <c r="L5" s="7" t="s">
        <v>51</v>
      </c>
      <c r="M5" s="7" t="s">
        <v>52</v>
      </c>
      <c r="N5" s="7" t="s">
        <v>53</v>
      </c>
      <c r="O5" s="7" t="s">
        <v>38</v>
      </c>
      <c r="P5" s="7" t="s">
        <v>59</v>
      </c>
      <c r="Q5" s="50"/>
      <c r="R5" s="6" t="s">
        <v>12</v>
      </c>
      <c r="S5" s="6"/>
      <c r="T5" s="96" t="s">
        <v>14</v>
      </c>
      <c r="U5" s="8" t="s">
        <v>15</v>
      </c>
      <c r="V5" s="8" t="s">
        <v>51</v>
      </c>
      <c r="W5" s="8" t="s">
        <v>52</v>
      </c>
      <c r="X5" s="8" t="s">
        <v>53</v>
      </c>
      <c r="Y5" s="8" t="s">
        <v>38</v>
      </c>
      <c r="Z5" s="7" t="s">
        <v>59</v>
      </c>
      <c r="AB5" s="386" t="s">
        <v>256</v>
      </c>
      <c r="AC5" s="387"/>
      <c r="AD5" s="387"/>
      <c r="AE5" s="388"/>
    </row>
    <row r="6" spans="1:31" ht="15" thickBot="1" x14ac:dyDescent="0.35">
      <c r="A6" s="67"/>
      <c r="B6" s="28" t="s">
        <v>9</v>
      </c>
      <c r="C6" s="28" t="s">
        <v>10</v>
      </c>
      <c r="D6" s="29" t="s">
        <v>11</v>
      </c>
      <c r="G6" s="63" t="s">
        <v>16</v>
      </c>
      <c r="H6" s="64">
        <f>H5*50</f>
        <v>1400</v>
      </c>
      <c r="J6" s="3">
        <f t="shared" ref="J6:O6" si="1">SUM(J10:J122)</f>
        <v>0</v>
      </c>
      <c r="K6" s="3">
        <f t="shared" si="1"/>
        <v>14</v>
      </c>
      <c r="L6" s="3">
        <f t="shared" si="1"/>
        <v>10</v>
      </c>
      <c r="M6" s="3">
        <f t="shared" si="1"/>
        <v>10</v>
      </c>
      <c r="N6" s="3">
        <f t="shared" si="1"/>
        <v>4</v>
      </c>
      <c r="O6" s="3">
        <f t="shared" si="1"/>
        <v>7</v>
      </c>
      <c r="P6" s="3"/>
      <c r="Q6" s="50"/>
      <c r="T6" s="3">
        <f t="shared" ref="T6:Y6" si="2">SUM(T14:T122)</f>
        <v>3</v>
      </c>
      <c r="U6" s="3">
        <f t="shared" si="2"/>
        <v>1</v>
      </c>
      <c r="V6" s="3">
        <f t="shared" si="2"/>
        <v>5</v>
      </c>
      <c r="W6" s="3">
        <f t="shared" si="2"/>
        <v>5</v>
      </c>
      <c r="X6" s="3">
        <f t="shared" si="2"/>
        <v>1</v>
      </c>
      <c r="Y6" s="3">
        <f t="shared" si="2"/>
        <v>2</v>
      </c>
      <c r="Z6" s="3"/>
      <c r="AB6" s="136" t="s">
        <v>82</v>
      </c>
      <c r="AC6" s="137" t="s">
        <v>83</v>
      </c>
      <c r="AD6" s="291"/>
      <c r="AE6" s="147" t="s">
        <v>38</v>
      </c>
    </row>
    <row r="7" spans="1:31" ht="15.6" thickTop="1" thickBot="1" x14ac:dyDescent="0.35">
      <c r="A7" s="68"/>
      <c r="B7" t="s">
        <v>64</v>
      </c>
      <c r="C7" t="s">
        <v>65</v>
      </c>
      <c r="D7" s="12">
        <v>8</v>
      </c>
      <c r="Q7" s="50"/>
      <c r="AB7" s="139" t="s">
        <v>84</v>
      </c>
      <c r="AC7" s="140" t="s">
        <v>88</v>
      </c>
      <c r="AD7" s="140" t="s">
        <v>340</v>
      </c>
      <c r="AE7" s="141">
        <v>2</v>
      </c>
    </row>
    <row r="8" spans="1:31" ht="15" thickBot="1" x14ac:dyDescent="0.35">
      <c r="A8" s="11"/>
      <c r="B8" t="s">
        <v>66</v>
      </c>
      <c r="C8" t="s">
        <v>67</v>
      </c>
      <c r="D8" s="12">
        <v>9</v>
      </c>
      <c r="G8" s="48" t="s">
        <v>47</v>
      </c>
      <c r="H8" s="56" t="s">
        <v>13</v>
      </c>
      <c r="I8" s="42" t="s">
        <v>46</v>
      </c>
      <c r="J8" s="97" t="s">
        <v>14</v>
      </c>
      <c r="K8" s="44" t="s">
        <v>15</v>
      </c>
      <c r="L8" s="44" t="s">
        <v>51</v>
      </c>
      <c r="M8" s="44" t="s">
        <v>52</v>
      </c>
      <c r="N8" s="44" t="s">
        <v>53</v>
      </c>
      <c r="O8" s="71" t="s">
        <v>38</v>
      </c>
      <c r="P8" s="71" t="s">
        <v>59</v>
      </c>
      <c r="Q8" s="51"/>
      <c r="R8" s="42" t="s">
        <v>63</v>
      </c>
      <c r="S8" s="42" t="s">
        <v>46</v>
      </c>
      <c r="T8" s="97" t="s">
        <v>14</v>
      </c>
      <c r="U8" s="44" t="s">
        <v>15</v>
      </c>
      <c r="V8" s="44" t="s">
        <v>51</v>
      </c>
      <c r="W8" s="44" t="s">
        <v>52</v>
      </c>
      <c r="X8" s="44" t="s">
        <v>53</v>
      </c>
      <c r="Y8" s="71" t="s">
        <v>38</v>
      </c>
      <c r="Z8" s="71" t="s">
        <v>59</v>
      </c>
      <c r="AB8" s="142" t="s">
        <v>338</v>
      </c>
      <c r="AC8" s="138" t="s">
        <v>339</v>
      </c>
      <c r="AD8" s="138" t="s">
        <v>340</v>
      </c>
      <c r="AE8" s="143">
        <v>2</v>
      </c>
    </row>
    <row r="9" spans="1:31" ht="15" thickBot="1" x14ac:dyDescent="0.35">
      <c r="A9" s="11"/>
      <c r="B9" t="s">
        <v>68</v>
      </c>
      <c r="C9" t="s">
        <v>69</v>
      </c>
      <c r="D9" s="12">
        <v>9</v>
      </c>
      <c r="G9" s="22" t="s">
        <v>48</v>
      </c>
      <c r="H9" s="45" t="s">
        <v>50</v>
      </c>
      <c r="I9" s="231" t="s">
        <v>265</v>
      </c>
      <c r="J9" s="47"/>
      <c r="K9" s="47"/>
      <c r="L9" s="47"/>
      <c r="M9" s="47"/>
      <c r="N9" s="76"/>
      <c r="O9" s="77"/>
      <c r="P9" s="77"/>
      <c r="Q9" s="52"/>
      <c r="R9" s="46"/>
      <c r="S9" s="231" t="s">
        <v>265</v>
      </c>
      <c r="T9" s="47"/>
      <c r="U9" s="47"/>
      <c r="V9" s="47"/>
      <c r="W9" s="47"/>
      <c r="X9" s="76"/>
      <c r="Y9" s="77"/>
      <c r="Z9" s="77"/>
      <c r="AB9" s="142" t="s">
        <v>85</v>
      </c>
      <c r="AC9" s="138" t="s">
        <v>87</v>
      </c>
      <c r="AD9" s="138" t="s">
        <v>341</v>
      </c>
      <c r="AE9" s="143">
        <v>1.5</v>
      </c>
    </row>
    <row r="10" spans="1:31" x14ac:dyDescent="0.3">
      <c r="A10" s="11"/>
      <c r="B10" t="s">
        <v>21</v>
      </c>
      <c r="D10" s="12">
        <v>0</v>
      </c>
      <c r="G10" s="13" t="s">
        <v>49</v>
      </c>
      <c r="H10" s="32" t="s">
        <v>50</v>
      </c>
      <c r="I10" s="33"/>
      <c r="J10" s="34"/>
      <c r="K10" s="34"/>
      <c r="L10" s="34"/>
      <c r="M10" s="34"/>
      <c r="N10" s="31"/>
      <c r="O10" s="78"/>
      <c r="P10" s="78"/>
      <c r="Q10" s="52"/>
      <c r="R10" s="33"/>
      <c r="S10" s="33"/>
      <c r="T10" s="34"/>
      <c r="U10" s="34"/>
      <c r="V10" s="34"/>
      <c r="W10" s="34"/>
      <c r="X10" s="31"/>
      <c r="Y10" s="78"/>
      <c r="Z10" s="78"/>
      <c r="AB10" s="142" t="s">
        <v>257</v>
      </c>
      <c r="AC10" s="138" t="s">
        <v>258</v>
      </c>
      <c r="AD10" s="138" t="s">
        <v>325</v>
      </c>
      <c r="AE10" s="143">
        <v>1</v>
      </c>
    </row>
    <row r="11" spans="1:31" x14ac:dyDescent="0.3">
      <c r="A11" s="11"/>
      <c r="B11" t="s">
        <v>22</v>
      </c>
      <c r="C11" t="s">
        <v>70</v>
      </c>
      <c r="D11" s="12">
        <v>0</v>
      </c>
      <c r="G11" s="13"/>
      <c r="H11" s="32" t="s">
        <v>50</v>
      </c>
      <c r="I11" s="33"/>
      <c r="J11" s="34"/>
      <c r="K11" s="34"/>
      <c r="L11" s="34"/>
      <c r="M11" s="34"/>
      <c r="N11" s="31"/>
      <c r="O11" s="78"/>
      <c r="P11" s="78"/>
      <c r="Q11" s="52"/>
      <c r="R11" s="33"/>
      <c r="S11" s="33"/>
      <c r="T11" s="34"/>
      <c r="U11" s="34"/>
      <c r="V11" s="34"/>
      <c r="W11" s="34"/>
      <c r="X11" s="31"/>
      <c r="Y11" s="78"/>
      <c r="Z11" s="78"/>
      <c r="AB11" s="142" t="s">
        <v>259</v>
      </c>
      <c r="AC11" s="138" t="s">
        <v>260</v>
      </c>
      <c r="AD11" s="138" t="s">
        <v>325</v>
      </c>
      <c r="AE11" s="143">
        <v>1</v>
      </c>
    </row>
    <row r="12" spans="1:31" ht="15" thickBot="1" x14ac:dyDescent="0.35">
      <c r="A12" s="11"/>
      <c r="B12" t="s">
        <v>22</v>
      </c>
      <c r="D12" s="12"/>
      <c r="G12" s="13"/>
      <c r="H12" s="32" t="s">
        <v>50</v>
      </c>
      <c r="I12" s="33"/>
      <c r="J12" s="34"/>
      <c r="K12" s="34"/>
      <c r="L12" s="34"/>
      <c r="M12" s="34"/>
      <c r="N12" s="31"/>
      <c r="O12" s="78"/>
      <c r="P12" s="78"/>
      <c r="Q12" s="52"/>
      <c r="R12" s="33"/>
      <c r="S12" s="33"/>
      <c r="T12" s="34"/>
      <c r="U12" s="34"/>
      <c r="V12" s="34"/>
      <c r="W12" s="34"/>
      <c r="X12" s="31"/>
      <c r="Y12" s="78"/>
      <c r="Z12" s="78"/>
      <c r="AB12" s="142"/>
      <c r="AC12" s="138"/>
      <c r="AD12" s="138"/>
      <c r="AE12" s="143"/>
    </row>
    <row r="13" spans="1:31" ht="15" thickBot="1" x14ac:dyDescent="0.35">
      <c r="A13" s="11"/>
      <c r="B13" t="s">
        <v>71</v>
      </c>
      <c r="D13" s="12"/>
      <c r="G13" s="9" t="s">
        <v>404</v>
      </c>
      <c r="H13" s="56" t="s">
        <v>13</v>
      </c>
      <c r="I13" s="42" t="s">
        <v>46</v>
      </c>
      <c r="J13" s="97" t="s">
        <v>14</v>
      </c>
      <c r="K13" s="44" t="s">
        <v>15</v>
      </c>
      <c r="L13" s="44" t="s">
        <v>51</v>
      </c>
      <c r="M13" s="44" t="s">
        <v>52</v>
      </c>
      <c r="N13" s="44" t="s">
        <v>53</v>
      </c>
      <c r="O13" s="71" t="s">
        <v>38</v>
      </c>
      <c r="P13" s="71" t="s">
        <v>59</v>
      </c>
      <c r="Q13" s="51"/>
      <c r="R13" s="42" t="s">
        <v>63</v>
      </c>
      <c r="S13" s="42" t="s">
        <v>46</v>
      </c>
      <c r="T13" s="97" t="s">
        <v>14</v>
      </c>
      <c r="U13" s="44" t="s">
        <v>15</v>
      </c>
      <c r="V13" s="44" t="s">
        <v>51</v>
      </c>
      <c r="W13" s="44" t="s">
        <v>52</v>
      </c>
      <c r="X13" s="44" t="s">
        <v>53</v>
      </c>
      <c r="Y13" s="71" t="s">
        <v>38</v>
      </c>
      <c r="Z13" s="71" t="s">
        <v>59</v>
      </c>
      <c r="AB13" s="144"/>
      <c r="AC13" s="145" t="s">
        <v>23</v>
      </c>
      <c r="AD13" s="145"/>
      <c r="AE13" s="146">
        <f>SUM(AE7:AE12)</f>
        <v>7.5</v>
      </c>
    </row>
    <row r="14" spans="1:31" ht="15" thickBot="1" x14ac:dyDescent="0.35">
      <c r="A14" s="11"/>
      <c r="C14" s="16" t="s">
        <v>23</v>
      </c>
      <c r="D14" s="65">
        <f>SUM(D7:D13)</f>
        <v>26</v>
      </c>
      <c r="G14" s="10" t="s">
        <v>20</v>
      </c>
      <c r="H14" s="84" t="s">
        <v>50</v>
      </c>
      <c r="I14" s="85"/>
      <c r="J14" s="86"/>
      <c r="K14" s="86"/>
      <c r="L14" s="86"/>
      <c r="M14" s="86"/>
      <c r="N14" s="87"/>
      <c r="O14" s="88"/>
      <c r="P14" s="88"/>
      <c r="Q14" s="54"/>
      <c r="R14" s="88"/>
      <c r="S14" s="122"/>
      <c r="T14" s="86"/>
      <c r="U14" s="86"/>
      <c r="V14" s="86"/>
      <c r="W14" s="86"/>
      <c r="X14" s="87"/>
      <c r="Y14" s="88"/>
      <c r="Z14" s="88"/>
    </row>
    <row r="15" spans="1:31" ht="15.6" thickTop="1" thickBot="1" x14ac:dyDescent="0.35">
      <c r="A15" s="38"/>
      <c r="B15" s="19"/>
      <c r="C15" s="19"/>
      <c r="D15" s="20"/>
      <c r="G15" s="49" t="s">
        <v>55</v>
      </c>
      <c r="H15" s="89" t="s">
        <v>50</v>
      </c>
      <c r="I15" s="90"/>
      <c r="J15" s="91"/>
      <c r="K15" s="91"/>
      <c r="L15" s="91"/>
      <c r="M15" s="91"/>
      <c r="N15" s="92"/>
      <c r="O15" s="93"/>
      <c r="P15" s="93"/>
      <c r="Q15" s="94"/>
      <c r="R15" s="93"/>
      <c r="S15" s="124"/>
      <c r="T15" s="91"/>
      <c r="U15" s="91"/>
      <c r="V15" s="91"/>
      <c r="W15" s="91"/>
      <c r="X15" s="92"/>
      <c r="Y15" s="93"/>
      <c r="Z15" s="93"/>
    </row>
    <row r="16" spans="1:31" ht="15" thickBot="1" x14ac:dyDescent="0.35">
      <c r="G16" s="49">
        <f>SUM(H16:H31)</f>
        <v>19</v>
      </c>
      <c r="H16" s="57">
        <f>MAX(K16:N16)+MAX(U16:X16)</f>
        <v>3</v>
      </c>
      <c r="I16" s="268" t="s">
        <v>175</v>
      </c>
      <c r="M16">
        <v>1</v>
      </c>
      <c r="N16">
        <v>3</v>
      </c>
      <c r="O16" s="79">
        <f>(J16+K16)*$Y$3</f>
        <v>0</v>
      </c>
      <c r="P16" s="79"/>
      <c r="Q16" s="52"/>
      <c r="R16" s="126"/>
      <c r="S16" s="127"/>
      <c r="T16" s="128"/>
      <c r="U16" s="128"/>
      <c r="V16" s="128"/>
      <c r="W16" s="128"/>
      <c r="X16" s="129"/>
      <c r="Y16" s="79">
        <f>(T16+U16)*$Y$3</f>
        <v>0</v>
      </c>
      <c r="Z16" s="79"/>
    </row>
    <row r="17" spans="1:26" x14ac:dyDescent="0.3">
      <c r="A17" s="41" t="s">
        <v>24</v>
      </c>
      <c r="B17" s="28"/>
      <c r="C17" s="28" t="s">
        <v>25</v>
      </c>
      <c r="D17" s="114">
        <f>(J6+K6)*$Y$3</f>
        <v>7</v>
      </c>
      <c r="G17" s="13"/>
      <c r="H17" s="57">
        <f t="shared" ref="H17:H31" si="3">MAX(K17:N17)+MAX(U17:X17)</f>
        <v>0</v>
      </c>
      <c r="I17" s="35"/>
      <c r="J17" s="15"/>
      <c r="K17" s="15"/>
      <c r="L17" s="15"/>
      <c r="M17" s="15"/>
      <c r="N17" s="15"/>
      <c r="O17" s="72">
        <f t="shared" ref="O17:O31" si="4">(J17+K17)*$Y$3</f>
        <v>0</v>
      </c>
      <c r="P17" s="72"/>
      <c r="Q17" s="52"/>
      <c r="R17" s="188" t="s">
        <v>77</v>
      </c>
      <c r="S17" s="265" t="s">
        <v>75</v>
      </c>
      <c r="T17" s="130"/>
      <c r="U17" s="130"/>
      <c r="V17" s="130"/>
      <c r="W17" s="130"/>
      <c r="X17" s="131"/>
      <c r="Y17" s="72">
        <f t="shared" ref="Y17:Y31" si="5">(T17+U17)*$Y$3</f>
        <v>0</v>
      </c>
      <c r="Z17" s="72"/>
    </row>
    <row r="18" spans="1:26" ht="15" thickBot="1" x14ac:dyDescent="0.35">
      <c r="A18" s="11"/>
      <c r="C18" s="16" t="s">
        <v>26</v>
      </c>
      <c r="D18" s="115">
        <f>(J2+K2)*$Y$2</f>
        <v>3.6</v>
      </c>
      <c r="G18" s="13"/>
      <c r="H18" s="57">
        <f t="shared" si="3"/>
        <v>6</v>
      </c>
      <c r="I18" s="35" t="s">
        <v>320</v>
      </c>
      <c r="J18" s="15"/>
      <c r="K18" s="15">
        <v>3</v>
      </c>
      <c r="L18" s="15">
        <v>1</v>
      </c>
      <c r="M18" s="15">
        <v>1</v>
      </c>
      <c r="N18" s="15"/>
      <c r="O18" s="72">
        <f t="shared" si="4"/>
        <v>1.5</v>
      </c>
      <c r="P18" s="72"/>
      <c r="Q18" s="52"/>
      <c r="R18" s="189"/>
      <c r="S18" s="179" t="s">
        <v>329</v>
      </c>
      <c r="T18" s="132">
        <v>3</v>
      </c>
      <c r="U18" s="132"/>
      <c r="V18" s="132">
        <v>3</v>
      </c>
      <c r="W18" s="132">
        <v>3</v>
      </c>
      <c r="X18" s="133"/>
      <c r="Y18" s="72">
        <f t="shared" si="5"/>
        <v>1.5</v>
      </c>
      <c r="Z18" s="72"/>
    </row>
    <row r="19" spans="1:26" ht="15.6" thickTop="1" thickBot="1" x14ac:dyDescent="0.35">
      <c r="A19" s="38"/>
      <c r="B19" s="19"/>
      <c r="C19" s="107" t="s">
        <v>23</v>
      </c>
      <c r="D19" s="108">
        <f>SUM(D17:D18)</f>
        <v>10.6</v>
      </c>
      <c r="G19" s="13"/>
      <c r="H19" s="57">
        <f t="shared" si="3"/>
        <v>1</v>
      </c>
      <c r="I19" s="35" t="s">
        <v>73</v>
      </c>
      <c r="J19" s="15"/>
      <c r="K19" s="15">
        <v>1</v>
      </c>
      <c r="L19" s="15">
        <v>1</v>
      </c>
      <c r="M19" s="15">
        <v>1</v>
      </c>
      <c r="N19" s="15"/>
      <c r="O19" s="72">
        <f t="shared" si="4"/>
        <v>0.5</v>
      </c>
      <c r="P19" s="72"/>
      <c r="Q19" s="52"/>
      <c r="R19" s="189"/>
      <c r="S19" s="179" t="s">
        <v>76</v>
      </c>
      <c r="T19" s="132"/>
      <c r="U19" s="132"/>
      <c r="V19" s="132"/>
      <c r="W19" s="132"/>
      <c r="X19" s="133"/>
      <c r="Y19" s="72">
        <f t="shared" si="5"/>
        <v>0</v>
      </c>
      <c r="Z19" s="72"/>
    </row>
    <row r="20" spans="1:26" ht="15" thickBot="1" x14ac:dyDescent="0.35">
      <c r="G20" s="13"/>
      <c r="H20" s="57">
        <f t="shared" si="3"/>
        <v>3</v>
      </c>
      <c r="I20" s="35" t="s">
        <v>262</v>
      </c>
      <c r="J20" s="15"/>
      <c r="K20" s="15">
        <v>2</v>
      </c>
      <c r="L20" s="15"/>
      <c r="M20" s="15"/>
      <c r="N20" s="15"/>
      <c r="O20" s="72">
        <f t="shared" si="4"/>
        <v>1</v>
      </c>
      <c r="P20" s="72"/>
      <c r="Q20" s="52"/>
      <c r="R20" s="190"/>
      <c r="S20" s="187" t="s">
        <v>74</v>
      </c>
      <c r="T20" s="134"/>
      <c r="U20" s="134">
        <v>1</v>
      </c>
      <c r="V20" s="134">
        <v>1</v>
      </c>
      <c r="W20" s="134">
        <v>1</v>
      </c>
      <c r="X20" s="135">
        <v>1</v>
      </c>
      <c r="Y20" s="72">
        <f t="shared" si="5"/>
        <v>0.5</v>
      </c>
      <c r="Z20" s="72"/>
    </row>
    <row r="21" spans="1:26" x14ac:dyDescent="0.3">
      <c r="A21" s="105" t="s">
        <v>61</v>
      </c>
      <c r="B21" s="28"/>
      <c r="C21" s="28"/>
      <c r="D21" s="29"/>
      <c r="G21" s="13"/>
      <c r="H21" s="57">
        <f t="shared" si="3"/>
        <v>0</v>
      </c>
      <c r="I21" s="11"/>
      <c r="J21" s="15"/>
      <c r="K21" s="15"/>
      <c r="L21" s="15"/>
      <c r="M21" s="15"/>
      <c r="N21" s="15"/>
      <c r="O21" s="72">
        <f t="shared" si="4"/>
        <v>0</v>
      </c>
      <c r="P21" s="72"/>
      <c r="Q21" s="52"/>
      <c r="R21" s="23"/>
      <c r="T21" s="15"/>
      <c r="U21" s="15"/>
      <c r="V21" s="15"/>
      <c r="W21" s="15"/>
      <c r="Y21" s="72">
        <f t="shared" si="5"/>
        <v>0</v>
      </c>
      <c r="Z21" s="72"/>
    </row>
    <row r="22" spans="1:26" x14ac:dyDescent="0.3">
      <c r="A22" s="106"/>
      <c r="B22" s="111" t="s">
        <v>58</v>
      </c>
      <c r="C22" s="111"/>
      <c r="D22" s="112"/>
      <c r="G22" s="13"/>
      <c r="H22" s="57">
        <f t="shared" si="3"/>
        <v>3</v>
      </c>
      <c r="I22" s="35" t="s">
        <v>407</v>
      </c>
      <c r="J22" s="15"/>
      <c r="K22" s="15"/>
      <c r="L22" s="15">
        <v>2</v>
      </c>
      <c r="M22" s="15"/>
      <c r="N22" s="15"/>
      <c r="O22" s="72">
        <f t="shared" si="4"/>
        <v>0</v>
      </c>
      <c r="P22" s="72"/>
      <c r="Q22" s="52"/>
      <c r="R22" s="123" t="s">
        <v>79</v>
      </c>
      <c r="S22" s="15" t="s">
        <v>78</v>
      </c>
      <c r="T22" s="40"/>
      <c r="U22" s="40"/>
      <c r="V22" s="40">
        <v>1</v>
      </c>
      <c r="W22" s="40">
        <v>1</v>
      </c>
      <c r="Y22" s="72">
        <f t="shared" si="5"/>
        <v>0</v>
      </c>
      <c r="Z22" s="72"/>
    </row>
    <row r="23" spans="1:26" x14ac:dyDescent="0.3">
      <c r="A23" s="11"/>
      <c r="B23" s="118"/>
      <c r="C23" s="109" t="s">
        <v>30</v>
      </c>
      <c r="D23" s="110">
        <f>B23*0.5</f>
        <v>0</v>
      </c>
      <c r="G23" s="13"/>
      <c r="H23" s="57">
        <f t="shared" si="3"/>
        <v>3</v>
      </c>
      <c r="I23" s="35" t="s">
        <v>408</v>
      </c>
      <c r="J23" s="15"/>
      <c r="K23" s="15"/>
      <c r="L23" s="15">
        <v>3</v>
      </c>
      <c r="M23" s="15">
        <v>3</v>
      </c>
      <c r="N23" s="15"/>
      <c r="O23" s="72">
        <f t="shared" si="4"/>
        <v>0</v>
      </c>
      <c r="P23" s="72"/>
      <c r="Q23" s="52"/>
      <c r="R23" s="23"/>
      <c r="S23" s="15"/>
      <c r="T23" s="15"/>
      <c r="U23" s="15"/>
      <c r="V23" s="15"/>
      <c r="W23" s="15"/>
      <c r="Y23" s="72">
        <f t="shared" si="5"/>
        <v>0</v>
      </c>
      <c r="Z23" s="72"/>
    </row>
    <row r="24" spans="1:26" x14ac:dyDescent="0.3">
      <c r="A24" s="11"/>
      <c r="B24" s="118"/>
      <c r="C24" s="109" t="s">
        <v>31</v>
      </c>
      <c r="D24" s="110">
        <f>B24</f>
        <v>0</v>
      </c>
      <c r="G24" s="13"/>
      <c r="H24" s="57">
        <f t="shared" si="3"/>
        <v>0</v>
      </c>
      <c r="I24" s="35"/>
      <c r="J24" s="15"/>
      <c r="K24" s="15"/>
      <c r="L24" s="15"/>
      <c r="M24" s="15"/>
      <c r="N24" s="15"/>
      <c r="O24" s="72">
        <f t="shared" si="4"/>
        <v>0</v>
      </c>
      <c r="P24" s="72"/>
      <c r="Q24" s="52"/>
      <c r="R24" s="23"/>
      <c r="S24" s="15"/>
      <c r="T24" s="15"/>
      <c r="U24" s="15"/>
      <c r="V24" s="15"/>
      <c r="W24" s="15"/>
      <c r="Y24" s="72">
        <f t="shared" si="5"/>
        <v>0</v>
      </c>
      <c r="Z24" s="72"/>
    </row>
    <row r="25" spans="1:26" x14ac:dyDescent="0.3">
      <c r="A25" s="11"/>
      <c r="B25" s="118">
        <v>1</v>
      </c>
      <c r="C25" s="109" t="s">
        <v>32</v>
      </c>
      <c r="D25" s="110">
        <f t="shared" ref="D25:D26" si="6">B25</f>
        <v>1</v>
      </c>
      <c r="G25" s="13"/>
      <c r="H25" s="57">
        <f t="shared" si="3"/>
        <v>0</v>
      </c>
      <c r="I25" s="35"/>
      <c r="J25" s="15"/>
      <c r="K25" s="15"/>
      <c r="L25" s="15"/>
      <c r="M25" s="15"/>
      <c r="N25" s="15"/>
      <c r="O25" s="72">
        <f t="shared" si="4"/>
        <v>0</v>
      </c>
      <c r="P25" s="72"/>
      <c r="Q25" s="52"/>
      <c r="R25" s="23"/>
      <c r="S25" s="15"/>
      <c r="T25" s="15"/>
      <c r="U25" s="15"/>
      <c r="V25" s="15"/>
      <c r="W25" s="15"/>
      <c r="Y25" s="72">
        <f t="shared" si="5"/>
        <v>0</v>
      </c>
      <c r="Z25" s="72"/>
    </row>
    <row r="26" spans="1:26" x14ac:dyDescent="0.3">
      <c r="A26" s="11"/>
      <c r="B26" s="118">
        <v>1</v>
      </c>
      <c r="C26" s="109" t="s">
        <v>33</v>
      </c>
      <c r="D26" s="110">
        <f t="shared" si="6"/>
        <v>1</v>
      </c>
      <c r="G26" s="13"/>
      <c r="H26" s="57">
        <f t="shared" si="3"/>
        <v>0</v>
      </c>
      <c r="I26" s="35"/>
      <c r="J26" s="15"/>
      <c r="K26" s="15"/>
      <c r="L26" s="15"/>
      <c r="M26" s="15"/>
      <c r="N26" s="15"/>
      <c r="O26" s="72">
        <f t="shared" si="4"/>
        <v>0</v>
      </c>
      <c r="P26" s="72"/>
      <c r="Q26" s="52"/>
      <c r="R26" s="23"/>
      <c r="S26" s="15"/>
      <c r="T26" s="15"/>
      <c r="U26" s="15"/>
      <c r="V26" s="15"/>
      <c r="W26" s="15"/>
      <c r="Y26" s="72">
        <f t="shared" si="5"/>
        <v>0</v>
      </c>
      <c r="Z26" s="72"/>
    </row>
    <row r="27" spans="1:26" ht="15" thickBot="1" x14ac:dyDescent="0.35">
      <c r="A27" s="38"/>
      <c r="B27" s="116"/>
      <c r="C27" s="117" t="s">
        <v>34</v>
      </c>
      <c r="D27" s="113">
        <f>SUM(D23:D26)</f>
        <v>2</v>
      </c>
      <c r="G27" s="13"/>
      <c r="H27" s="57">
        <f t="shared" si="3"/>
        <v>0</v>
      </c>
      <c r="I27" s="35"/>
      <c r="J27" s="15"/>
      <c r="K27" s="15"/>
      <c r="L27" s="15"/>
      <c r="M27" s="15"/>
      <c r="N27" s="15"/>
      <c r="O27" s="72">
        <f t="shared" si="4"/>
        <v>0</v>
      </c>
      <c r="P27" s="72"/>
      <c r="Q27" s="52"/>
      <c r="R27" s="23"/>
      <c r="S27" s="15"/>
      <c r="T27" s="15"/>
      <c r="U27" s="15"/>
      <c r="V27" s="15"/>
      <c r="W27" s="15"/>
      <c r="Y27" s="72">
        <f t="shared" si="5"/>
        <v>0</v>
      </c>
      <c r="Z27" s="72"/>
    </row>
    <row r="28" spans="1:26" ht="15" thickBot="1" x14ac:dyDescent="0.35">
      <c r="G28" s="13"/>
      <c r="H28" s="57">
        <f t="shared" si="3"/>
        <v>0</v>
      </c>
      <c r="I28" s="35"/>
      <c r="J28" s="15"/>
      <c r="K28" s="15"/>
      <c r="L28" s="15"/>
      <c r="M28" s="15"/>
      <c r="N28" s="15"/>
      <c r="O28" s="72">
        <f t="shared" si="4"/>
        <v>0</v>
      </c>
      <c r="P28" s="72"/>
      <c r="Q28" s="52"/>
      <c r="R28" s="23"/>
      <c r="S28" s="15"/>
      <c r="T28" s="15"/>
      <c r="U28" s="15"/>
      <c r="V28" s="15"/>
      <c r="W28" s="15"/>
      <c r="Y28" s="72">
        <f t="shared" si="5"/>
        <v>0</v>
      </c>
      <c r="Z28" s="72"/>
    </row>
    <row r="29" spans="1:26" x14ac:dyDescent="0.3">
      <c r="A29" s="105" t="s">
        <v>62</v>
      </c>
      <c r="B29" s="28"/>
      <c r="C29" s="28"/>
      <c r="D29" s="29"/>
      <c r="G29" s="13"/>
      <c r="H29" s="57">
        <f t="shared" si="3"/>
        <v>0</v>
      </c>
      <c r="I29" s="35"/>
      <c r="J29" s="15"/>
      <c r="K29" s="15"/>
      <c r="L29" s="15"/>
      <c r="M29" s="15"/>
      <c r="N29" s="15"/>
      <c r="O29" s="72">
        <f t="shared" si="4"/>
        <v>0</v>
      </c>
      <c r="P29" s="72"/>
      <c r="Q29" s="52"/>
      <c r="R29" s="23"/>
      <c r="S29" s="15"/>
      <c r="T29" s="15"/>
      <c r="U29" s="15"/>
      <c r="V29" s="15"/>
      <c r="W29" s="15"/>
      <c r="Y29" s="72">
        <f t="shared" si="5"/>
        <v>0</v>
      </c>
      <c r="Z29" s="72"/>
    </row>
    <row r="30" spans="1:26" x14ac:dyDescent="0.3">
      <c r="A30" s="106"/>
      <c r="C30" t="s">
        <v>35</v>
      </c>
      <c r="D30" s="12">
        <f>P2</f>
        <v>0</v>
      </c>
      <c r="G30" s="13"/>
      <c r="H30" s="57">
        <f t="shared" si="3"/>
        <v>0</v>
      </c>
      <c r="I30" s="35"/>
      <c r="J30" s="15"/>
      <c r="K30" s="15"/>
      <c r="L30" s="15"/>
      <c r="M30" s="15"/>
      <c r="N30" s="15"/>
      <c r="O30" s="72">
        <f t="shared" si="4"/>
        <v>0</v>
      </c>
      <c r="P30" s="72"/>
      <c r="Q30" s="52"/>
      <c r="R30" s="23"/>
      <c r="S30" s="15"/>
      <c r="T30" s="15"/>
      <c r="U30" s="15"/>
      <c r="V30" s="15"/>
      <c r="W30" s="15"/>
      <c r="Y30" s="72">
        <f t="shared" si="5"/>
        <v>0</v>
      </c>
      <c r="Z30" s="72"/>
    </row>
    <row r="31" spans="1:26" ht="15" thickBot="1" x14ac:dyDescent="0.35">
      <c r="A31" s="11"/>
      <c r="B31" s="111" t="s">
        <v>58</v>
      </c>
      <c r="C31" s="111"/>
      <c r="D31" s="119"/>
      <c r="G31" s="17"/>
      <c r="H31" s="57">
        <f t="shared" si="3"/>
        <v>0</v>
      </c>
      <c r="I31" s="36"/>
      <c r="J31" s="18"/>
      <c r="K31" s="18"/>
      <c r="L31" s="18"/>
      <c r="M31" s="18"/>
      <c r="N31" s="18"/>
      <c r="O31" s="72">
        <f t="shared" si="4"/>
        <v>0</v>
      </c>
      <c r="P31" s="72"/>
      <c r="Q31" s="53"/>
      <c r="R31" s="125"/>
      <c r="S31" s="18"/>
      <c r="T31" s="18"/>
      <c r="U31" s="18"/>
      <c r="V31" s="18"/>
      <c r="W31" s="18"/>
      <c r="X31" s="19"/>
      <c r="Y31" s="72">
        <f t="shared" si="5"/>
        <v>0</v>
      </c>
      <c r="Z31" s="72"/>
    </row>
    <row r="32" spans="1:26" ht="15" thickBot="1" x14ac:dyDescent="0.35">
      <c r="A32" s="11"/>
      <c r="B32" s="118"/>
      <c r="C32" s="109" t="s">
        <v>27</v>
      </c>
      <c r="D32" s="110">
        <f>INT(B32/4)</f>
        <v>0</v>
      </c>
      <c r="G32" s="48" t="s">
        <v>405</v>
      </c>
      <c r="H32" s="56" t="s">
        <v>13</v>
      </c>
      <c r="I32" s="42" t="s">
        <v>46</v>
      </c>
      <c r="J32" s="97" t="s">
        <v>14</v>
      </c>
      <c r="K32" s="44" t="s">
        <v>15</v>
      </c>
      <c r="L32" s="44" t="s">
        <v>51</v>
      </c>
      <c r="M32" s="44" t="s">
        <v>52</v>
      </c>
      <c r="N32" s="44" t="s">
        <v>53</v>
      </c>
      <c r="O32" s="71" t="s">
        <v>38</v>
      </c>
      <c r="P32" s="71" t="s">
        <v>59</v>
      </c>
      <c r="Q32" s="51"/>
      <c r="R32" s="42" t="s">
        <v>63</v>
      </c>
      <c r="S32" s="42" t="s">
        <v>46</v>
      </c>
      <c r="T32" s="97" t="s">
        <v>14</v>
      </c>
      <c r="U32" s="44" t="s">
        <v>15</v>
      </c>
      <c r="V32" s="44" t="s">
        <v>51</v>
      </c>
      <c r="W32" s="44" t="s">
        <v>52</v>
      </c>
      <c r="X32" s="44" t="s">
        <v>53</v>
      </c>
      <c r="Y32" s="71" t="s">
        <v>38</v>
      </c>
      <c r="Z32" s="71" t="s">
        <v>59</v>
      </c>
    </row>
    <row r="33" spans="1:26" ht="15" thickBot="1" x14ac:dyDescent="0.35">
      <c r="A33" s="11"/>
      <c r="B33" s="118"/>
      <c r="C33" s="109" t="s">
        <v>28</v>
      </c>
      <c r="D33" s="110">
        <f>INT(B33/3)</f>
        <v>0</v>
      </c>
      <c r="G33" s="22" t="s">
        <v>20</v>
      </c>
      <c r="H33" s="84" t="s">
        <v>50</v>
      </c>
      <c r="I33" s="85"/>
      <c r="J33" s="86"/>
      <c r="K33" s="86"/>
      <c r="L33" s="86"/>
      <c r="M33" s="86"/>
      <c r="N33" s="87"/>
      <c r="O33" s="88"/>
      <c r="P33" s="88"/>
      <c r="Q33" s="54"/>
      <c r="R33" s="85"/>
      <c r="S33" s="85"/>
      <c r="T33" s="86"/>
      <c r="U33" s="86"/>
      <c r="V33" s="86"/>
      <c r="W33" s="86"/>
      <c r="X33" s="87"/>
      <c r="Y33" s="88"/>
      <c r="Z33" s="88"/>
    </row>
    <row r="34" spans="1:26" x14ac:dyDescent="0.3">
      <c r="A34" s="11"/>
      <c r="B34" s="118"/>
      <c r="C34" s="109" t="s">
        <v>29</v>
      </c>
      <c r="D34" s="110">
        <f>B34</f>
        <v>0</v>
      </c>
      <c r="G34" s="49" t="s">
        <v>55</v>
      </c>
      <c r="H34" s="89" t="s">
        <v>50</v>
      </c>
      <c r="I34" s="90"/>
      <c r="J34" s="91"/>
      <c r="K34" s="91"/>
      <c r="L34" s="91"/>
      <c r="M34" s="91"/>
      <c r="N34" s="92"/>
      <c r="O34" s="93"/>
      <c r="P34" s="93"/>
      <c r="Q34" s="94"/>
      <c r="R34" s="90"/>
      <c r="S34" s="90"/>
      <c r="T34" s="91"/>
      <c r="U34" s="91"/>
      <c r="V34" s="91"/>
      <c r="W34" s="91"/>
      <c r="X34" s="92"/>
      <c r="Y34" s="93"/>
      <c r="Z34" s="93"/>
    </row>
    <row r="35" spans="1:26" x14ac:dyDescent="0.3">
      <c r="A35" s="11"/>
      <c r="C35" t="s">
        <v>36</v>
      </c>
      <c r="D35" s="70">
        <f>INT((D14-10)/5)</f>
        <v>3</v>
      </c>
      <c r="G35" s="49">
        <f>SUM(H35:H36)</f>
        <v>4</v>
      </c>
      <c r="H35" s="57">
        <f>MAX(K35:N35)+MAX(U35:X35)</f>
        <v>4</v>
      </c>
      <c r="I35" s="11" t="s">
        <v>406</v>
      </c>
      <c r="K35">
        <v>4</v>
      </c>
      <c r="L35">
        <v>1</v>
      </c>
      <c r="M35">
        <v>1</v>
      </c>
      <c r="O35" s="79">
        <f>(J35+K35)*$Y$3</f>
        <v>2</v>
      </c>
      <c r="P35" s="79"/>
      <c r="Q35" s="52"/>
      <c r="R35" s="81"/>
      <c r="S35" s="81"/>
      <c r="T35" s="82"/>
      <c r="U35" s="82"/>
      <c r="V35" s="82"/>
      <c r="W35" s="82"/>
      <c r="X35" s="83"/>
      <c r="Y35" s="79">
        <f>(T35+U35)*$Y$3</f>
        <v>0</v>
      </c>
      <c r="Z35" s="79"/>
    </row>
    <row r="36" spans="1:26" ht="15" thickBot="1" x14ac:dyDescent="0.35">
      <c r="A36" s="11"/>
      <c r="C36" s="21" t="s">
        <v>23</v>
      </c>
      <c r="D36" s="66">
        <f>D27-(D30+D35)</f>
        <v>-1</v>
      </c>
      <c r="G36" s="23"/>
      <c r="H36" s="57">
        <f t="shared" ref="H36" si="7">MAX(K36:N36)+MAX(U36:X36)</f>
        <v>0</v>
      </c>
      <c r="I36" s="35"/>
      <c r="J36" s="15"/>
      <c r="K36" s="15"/>
      <c r="L36" s="15"/>
      <c r="M36" s="15"/>
      <c r="N36" s="15"/>
      <c r="O36" s="72">
        <f t="shared" ref="O36" si="8">(J36+K36)*$Y$3</f>
        <v>0</v>
      </c>
      <c r="P36" s="72"/>
      <c r="Q36" s="52"/>
      <c r="R36" s="35"/>
      <c r="S36" s="35"/>
      <c r="T36" s="15"/>
      <c r="U36" s="15"/>
      <c r="V36" s="15"/>
      <c r="W36" s="15"/>
      <c r="Y36" s="72">
        <f t="shared" ref="Y36" si="9">(T36+U36)*$Y$3</f>
        <v>0</v>
      </c>
      <c r="Z36" s="72"/>
    </row>
    <row r="37" spans="1:26" ht="15.6" thickTop="1" thickBot="1" x14ac:dyDescent="0.35">
      <c r="A37" s="38"/>
      <c r="B37" s="19"/>
      <c r="C37" s="19" t="s">
        <v>37</v>
      </c>
      <c r="D37" s="20">
        <f>IF(D36&lt;=0,0,D35)</f>
        <v>0</v>
      </c>
      <c r="G37" s="9" t="s">
        <v>44</v>
      </c>
      <c r="H37" s="162" t="s">
        <v>13</v>
      </c>
      <c r="I37" s="42" t="s">
        <v>46</v>
      </c>
      <c r="J37" s="97" t="s">
        <v>14</v>
      </c>
      <c r="K37" s="44" t="s">
        <v>15</v>
      </c>
      <c r="L37" s="44" t="s">
        <v>51</v>
      </c>
      <c r="M37" s="44" t="s">
        <v>52</v>
      </c>
      <c r="N37" s="44" t="s">
        <v>53</v>
      </c>
      <c r="O37" s="71" t="s">
        <v>38</v>
      </c>
      <c r="P37" s="71" t="s">
        <v>59</v>
      </c>
      <c r="Q37" s="51"/>
      <c r="R37" s="42" t="s">
        <v>63</v>
      </c>
      <c r="S37" s="80" t="s">
        <v>46</v>
      </c>
      <c r="T37" s="97" t="s">
        <v>14</v>
      </c>
      <c r="U37" s="44" t="s">
        <v>15</v>
      </c>
      <c r="V37" s="44" t="s">
        <v>51</v>
      </c>
      <c r="W37" s="44" t="s">
        <v>52</v>
      </c>
      <c r="X37" s="44" t="s">
        <v>53</v>
      </c>
      <c r="Y37" s="71" t="s">
        <v>38</v>
      </c>
      <c r="Z37" s="71" t="s">
        <v>59</v>
      </c>
    </row>
    <row r="38" spans="1:26" x14ac:dyDescent="0.3">
      <c r="G38" s="288" t="s">
        <v>81</v>
      </c>
      <c r="H38" s="58">
        <f t="shared" ref="H38:H42" si="10">MAX(K38:N38)+MAX(U38:X38)</f>
        <v>1</v>
      </c>
      <c r="I38" t="s">
        <v>80</v>
      </c>
      <c r="K38">
        <v>1</v>
      </c>
      <c r="L38">
        <v>1</v>
      </c>
      <c r="M38">
        <v>1</v>
      </c>
      <c r="O38" s="79">
        <f t="shared" ref="O38:O42" si="11">(J38+K38)*$Y$3</f>
        <v>0.5</v>
      </c>
      <c r="P38" s="79"/>
      <c r="Q38" s="52"/>
      <c r="R38" s="120"/>
      <c r="Y38" s="79">
        <f t="shared" ref="Y38:Y42" si="12">(T38+U38)*$Y$3</f>
        <v>0</v>
      </c>
      <c r="Z38" s="79"/>
    </row>
    <row r="39" spans="1:26" x14ac:dyDescent="0.3">
      <c r="G39" s="289"/>
      <c r="H39" s="60">
        <f t="shared" si="10"/>
        <v>1</v>
      </c>
      <c r="I39" t="s">
        <v>216</v>
      </c>
      <c r="M39">
        <v>1</v>
      </c>
      <c r="N39">
        <v>1</v>
      </c>
      <c r="O39" s="79">
        <f t="shared" si="11"/>
        <v>0</v>
      </c>
      <c r="P39" s="148"/>
      <c r="Q39" s="52"/>
      <c r="R39" s="13"/>
      <c r="Y39" s="79">
        <f t="shared" si="12"/>
        <v>0</v>
      </c>
      <c r="Z39" s="148"/>
    </row>
    <row r="40" spans="1:26" ht="15" thickBot="1" x14ac:dyDescent="0.35">
      <c r="C40" s="24" t="s">
        <v>38</v>
      </c>
      <c r="D40" s="24">
        <f>D19-D37</f>
        <v>10.6</v>
      </c>
      <c r="G40" s="290" t="s">
        <v>39</v>
      </c>
      <c r="H40" s="59">
        <f t="shared" si="10"/>
        <v>1</v>
      </c>
      <c r="I40" s="18" t="s">
        <v>217</v>
      </c>
      <c r="J40" s="18"/>
      <c r="K40" s="18">
        <v>1</v>
      </c>
      <c r="L40" s="18"/>
      <c r="M40" s="18"/>
      <c r="N40" s="18"/>
      <c r="O40" s="75">
        <f t="shared" si="11"/>
        <v>0.5</v>
      </c>
      <c r="P40" s="75"/>
      <c r="Q40" s="53"/>
      <c r="R40" s="17"/>
      <c r="S40" s="19"/>
      <c r="T40" s="19"/>
      <c r="U40" s="19"/>
      <c r="V40" s="19"/>
      <c r="W40" s="19"/>
      <c r="X40" s="19"/>
      <c r="Y40" s="75">
        <f t="shared" si="12"/>
        <v>0</v>
      </c>
      <c r="Z40" s="75"/>
    </row>
    <row r="41" spans="1:26" ht="15" thickTop="1" x14ac:dyDescent="0.3">
      <c r="G41" s="25" t="s">
        <v>248</v>
      </c>
      <c r="H41" s="60">
        <f t="shared" si="10"/>
        <v>2</v>
      </c>
      <c r="I41" s="37" t="s">
        <v>261</v>
      </c>
      <c r="J41" s="26"/>
      <c r="K41" s="26">
        <v>2</v>
      </c>
      <c r="L41" s="26">
        <v>1</v>
      </c>
      <c r="M41" s="26">
        <v>1</v>
      </c>
      <c r="N41" s="26"/>
      <c r="O41" s="74">
        <f t="shared" si="11"/>
        <v>1</v>
      </c>
      <c r="P41" s="74"/>
      <c r="Q41" s="54"/>
      <c r="R41" s="41"/>
      <c r="S41" s="41"/>
      <c r="T41" s="28"/>
      <c r="U41" s="28"/>
      <c r="V41" s="28"/>
      <c r="W41" s="28"/>
      <c r="X41" s="28"/>
      <c r="Y41" s="74">
        <f t="shared" si="12"/>
        <v>0</v>
      </c>
      <c r="Z41" s="74"/>
    </row>
    <row r="42" spans="1:26" ht="15" thickBot="1" x14ac:dyDescent="0.35">
      <c r="G42" s="30" t="s">
        <v>39</v>
      </c>
      <c r="H42" s="59">
        <f t="shared" si="10"/>
        <v>0</v>
      </c>
      <c r="I42" s="38"/>
      <c r="J42" s="19"/>
      <c r="K42" s="19"/>
      <c r="L42" s="19"/>
      <c r="M42" s="19"/>
      <c r="N42" s="19"/>
      <c r="O42" s="75">
        <f t="shared" si="11"/>
        <v>0</v>
      </c>
      <c r="P42" s="75"/>
      <c r="Q42" s="53"/>
      <c r="R42" s="38"/>
      <c r="S42" s="38"/>
      <c r="T42" s="19"/>
      <c r="U42" s="19"/>
      <c r="V42" s="19"/>
      <c r="W42" s="19"/>
      <c r="X42" s="19"/>
      <c r="Y42" s="75">
        <f t="shared" si="12"/>
        <v>0</v>
      </c>
      <c r="Z42" s="75"/>
    </row>
    <row r="43" spans="1:26" x14ac:dyDescent="0.3">
      <c r="G43" s="25" t="s">
        <v>326</v>
      </c>
      <c r="H43" s="58">
        <f t="shared" ref="H43:H44" si="13">MAX(K43:N43)+MAX(U43:X43)</f>
        <v>0</v>
      </c>
      <c r="I43" s="37"/>
      <c r="J43" s="26"/>
      <c r="K43" s="26"/>
      <c r="L43" s="26"/>
      <c r="M43" s="26"/>
      <c r="N43" s="26"/>
      <c r="O43" s="74">
        <f t="shared" ref="O43:O44" si="14">(J43+K43)*$Y$3</f>
        <v>0</v>
      </c>
      <c r="P43" s="74"/>
      <c r="Q43" s="54"/>
      <c r="R43" s="41"/>
      <c r="S43" s="37"/>
      <c r="T43" s="26"/>
      <c r="U43" s="26"/>
      <c r="V43" s="26"/>
      <c r="W43" s="26"/>
      <c r="X43" s="28"/>
      <c r="Y43" s="74">
        <f t="shared" ref="Y43:Y44" si="15">(T43+U43)*$Y$3</f>
        <v>0</v>
      </c>
      <c r="Z43" s="74"/>
    </row>
    <row r="44" spans="1:26" ht="15" thickBot="1" x14ac:dyDescent="0.35">
      <c r="G44" s="30" t="s">
        <v>39</v>
      </c>
      <c r="H44" s="59">
        <f t="shared" si="13"/>
        <v>0</v>
      </c>
      <c r="I44" s="38"/>
      <c r="J44" s="19"/>
      <c r="K44" s="19"/>
      <c r="L44" s="19"/>
      <c r="M44" s="19"/>
      <c r="N44" s="19"/>
      <c r="O44" s="75">
        <f t="shared" si="14"/>
        <v>0</v>
      </c>
      <c r="P44" s="75"/>
      <c r="Q44" s="53"/>
      <c r="R44" s="38"/>
      <c r="S44" s="38"/>
      <c r="T44" s="19"/>
      <c r="U44" s="19"/>
      <c r="V44" s="19"/>
      <c r="W44" s="19"/>
      <c r="X44" s="19"/>
      <c r="Y44" s="75">
        <f t="shared" si="15"/>
        <v>0</v>
      </c>
      <c r="Z44" s="75"/>
    </row>
    <row r="45" spans="1:26" x14ac:dyDescent="0.3">
      <c r="H45"/>
    </row>
    <row r="46" spans="1:26" x14ac:dyDescent="0.3">
      <c r="H46"/>
    </row>
    <row r="47" spans="1:26" x14ac:dyDescent="0.3">
      <c r="H47"/>
    </row>
    <row r="48" spans="1:26" x14ac:dyDescent="0.3">
      <c r="H48"/>
    </row>
    <row r="49" spans="8:8" x14ac:dyDescent="0.3">
      <c r="H49"/>
    </row>
    <row r="50" spans="8:8" x14ac:dyDescent="0.3">
      <c r="H50"/>
    </row>
    <row r="51" spans="8:8" x14ac:dyDescent="0.3">
      <c r="H51"/>
    </row>
  </sheetData>
  <mergeCells count="2">
    <mergeCell ref="T4:U4"/>
    <mergeCell ref="AB5:AE5"/>
  </mergeCells>
  <conditionalFormatting sqref="D2">
    <cfRule type="cellIs" dxfId="23" priority="1" operator="lessThan">
      <formula>0</formula>
    </cfRule>
    <cfRule type="cellIs" dxfId="22" priority="2" operator="equal">
      <formula>0</formula>
    </cfRule>
    <cfRule type="cellIs" dxfId="21" priority="3" operator="greaterThan">
      <formula>0</formula>
    </cfRule>
  </conditionalFormatting>
  <conditionalFormatting sqref="D40">
    <cfRule type="cellIs" dxfId="20" priority="4" operator="equal">
      <formula>0</formula>
    </cfRule>
    <cfRule type="cellIs" dxfId="19" priority="5" operator="lessThan">
      <formula>0</formula>
    </cfRule>
    <cfRule type="cellIs" dxfId="18" priority="6" operator="greaterThan">
      <formula>0</formula>
    </cfRule>
  </conditionalFormatting>
  <pageMargins left="0.7" right="0.7" top="0.75" bottom="0.75" header="0.3" footer="0.3"/>
  <pageSetup paperSize="9" scale="44" orientation="landscape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77C2D-7D84-425E-8391-DBD4EE90902B}">
  <sheetPr>
    <tabColor theme="9" tint="0.59999389629810485"/>
    <pageSetUpPr fitToPage="1"/>
  </sheetPr>
  <dimension ref="A1:AC41"/>
  <sheetViews>
    <sheetView topLeftCell="D5" zoomScale="89" zoomScaleNormal="89" workbookViewId="0">
      <selection activeCell="AC26" sqref="AC26"/>
    </sheetView>
  </sheetViews>
  <sheetFormatPr defaultColWidth="9.109375" defaultRowHeight="14.4" x14ac:dyDescent="0.3"/>
  <cols>
    <col min="2" max="2" width="12.77734375" customWidth="1"/>
    <col min="3" max="3" width="18.109375" customWidth="1"/>
    <col min="5" max="6" width="4.109375" customWidth="1"/>
    <col min="7" max="7" width="19" customWidth="1"/>
    <col min="8" max="8" width="5.5546875" style="55" customWidth="1"/>
    <col min="9" max="9" width="21.5546875" customWidth="1"/>
    <col min="10" max="10" width="5.88671875" customWidth="1"/>
    <col min="11" max="11" width="6.44140625" customWidth="1"/>
    <col min="12" max="12" width="6.5546875" customWidth="1"/>
    <col min="13" max="13" width="6.44140625" customWidth="1"/>
    <col min="14" max="14" width="6.109375" customWidth="1"/>
    <col min="16" max="16" width="6.33203125" customWidth="1"/>
    <col min="17" max="17" width="3.44140625" customWidth="1"/>
    <col min="18" max="18" width="13.6640625" customWidth="1"/>
    <col min="19" max="19" width="24.88671875" customWidth="1"/>
    <col min="20" max="24" width="6" customWidth="1"/>
    <col min="26" max="26" width="6.5546875" customWidth="1"/>
  </cols>
  <sheetData>
    <row r="1" spans="1:26" ht="15" thickBot="1" x14ac:dyDescent="0.35"/>
    <row r="2" spans="1:26" x14ac:dyDescent="0.3">
      <c r="C2" s="1" t="s">
        <v>0</v>
      </c>
      <c r="D2" s="1">
        <f>D40+D3+D4</f>
        <v>1.5</v>
      </c>
      <c r="I2" s="2" t="s">
        <v>1</v>
      </c>
      <c r="J2" s="3">
        <f t="shared" ref="J2:P2" si="0">J6+T6</f>
        <v>2.5</v>
      </c>
      <c r="K2" s="3">
        <f t="shared" si="0"/>
        <v>5</v>
      </c>
      <c r="L2" s="3">
        <f t="shared" si="0"/>
        <v>4</v>
      </c>
      <c r="M2" s="3">
        <f t="shared" si="0"/>
        <v>4</v>
      </c>
      <c r="N2" s="3">
        <f t="shared" si="0"/>
        <v>2</v>
      </c>
      <c r="O2" s="3">
        <f t="shared" si="0"/>
        <v>3.75</v>
      </c>
      <c r="P2" s="3">
        <f t="shared" si="0"/>
        <v>0</v>
      </c>
      <c r="W2" s="99" t="s">
        <v>2</v>
      </c>
      <c r="X2" s="100"/>
      <c r="Y2" s="101">
        <v>0.2</v>
      </c>
      <c r="Z2" s="98"/>
    </row>
    <row r="3" spans="1:26" ht="15" thickBot="1" x14ac:dyDescent="0.35">
      <c r="C3" s="4" t="s">
        <v>3</v>
      </c>
      <c r="D3" s="4"/>
      <c r="W3" s="102" t="s">
        <v>4</v>
      </c>
      <c r="X3" s="103"/>
      <c r="Y3" s="104">
        <v>0.5</v>
      </c>
    </row>
    <row r="4" spans="1:26" ht="15" thickBot="1" x14ac:dyDescent="0.35">
      <c r="C4" s="4" t="s">
        <v>5</v>
      </c>
      <c r="D4" s="4">
        <v>0</v>
      </c>
      <c r="I4" s="5" t="s">
        <v>6</v>
      </c>
      <c r="J4" s="5"/>
      <c r="K4" s="5"/>
      <c r="Q4" s="50"/>
      <c r="R4" s="6" t="s">
        <v>7</v>
      </c>
      <c r="S4" s="6"/>
      <c r="T4" s="385" t="s">
        <v>8</v>
      </c>
      <c r="U4" s="385"/>
    </row>
    <row r="5" spans="1:26" ht="15.6" thickTop="1" thickBot="1" x14ac:dyDescent="0.35">
      <c r="G5" s="61" t="s">
        <v>57</v>
      </c>
      <c r="H5" s="62">
        <f>SUM(H8:H31)</f>
        <v>10</v>
      </c>
      <c r="I5" s="5" t="s">
        <v>12</v>
      </c>
      <c r="J5" s="95" t="s">
        <v>14</v>
      </c>
      <c r="K5" s="7" t="s">
        <v>15</v>
      </c>
      <c r="L5" s="7" t="s">
        <v>51</v>
      </c>
      <c r="M5" s="7" t="s">
        <v>52</v>
      </c>
      <c r="N5" s="7" t="s">
        <v>53</v>
      </c>
      <c r="O5" s="7" t="s">
        <v>38</v>
      </c>
      <c r="P5" s="7" t="s">
        <v>59</v>
      </c>
      <c r="Q5" s="50"/>
      <c r="R5" s="6" t="s">
        <v>12</v>
      </c>
      <c r="S5" s="6"/>
      <c r="T5" s="96" t="s">
        <v>14</v>
      </c>
      <c r="U5" s="8" t="s">
        <v>15</v>
      </c>
      <c r="V5" s="8" t="s">
        <v>51</v>
      </c>
      <c r="W5" s="8" t="s">
        <v>52</v>
      </c>
      <c r="X5" s="8" t="s">
        <v>53</v>
      </c>
      <c r="Y5" s="8" t="s">
        <v>38</v>
      </c>
      <c r="Z5" s="7" t="s">
        <v>59</v>
      </c>
    </row>
    <row r="6" spans="1:26" ht="15" thickBot="1" x14ac:dyDescent="0.35">
      <c r="A6" s="67"/>
      <c r="B6" s="28" t="s">
        <v>9</v>
      </c>
      <c r="C6" s="28" t="s">
        <v>10</v>
      </c>
      <c r="D6" s="29" t="s">
        <v>11</v>
      </c>
      <c r="G6" s="63" t="s">
        <v>16</v>
      </c>
      <c r="H6" s="64">
        <f>H5*50</f>
        <v>500</v>
      </c>
      <c r="J6" s="3">
        <f t="shared" ref="J6:O6" si="1">SUM(J10:J111)</f>
        <v>0</v>
      </c>
      <c r="K6" s="3">
        <f t="shared" si="1"/>
        <v>0</v>
      </c>
      <c r="L6" s="3">
        <f t="shared" si="1"/>
        <v>1</v>
      </c>
      <c r="M6" s="3">
        <f t="shared" si="1"/>
        <v>1</v>
      </c>
      <c r="N6" s="3">
        <f t="shared" si="1"/>
        <v>2</v>
      </c>
      <c r="O6" s="3">
        <f t="shared" si="1"/>
        <v>0</v>
      </c>
      <c r="P6" s="3"/>
      <c r="Q6" s="50"/>
      <c r="T6" s="3">
        <f t="shared" ref="T6:Y6" si="2">SUM(T14:T111)</f>
        <v>2.5</v>
      </c>
      <c r="U6" s="3">
        <f t="shared" si="2"/>
        <v>5</v>
      </c>
      <c r="V6" s="3">
        <f t="shared" si="2"/>
        <v>3</v>
      </c>
      <c r="W6" s="3">
        <f t="shared" si="2"/>
        <v>3</v>
      </c>
      <c r="X6" s="3">
        <f t="shared" si="2"/>
        <v>0</v>
      </c>
      <c r="Y6" s="3">
        <f t="shared" si="2"/>
        <v>3.75</v>
      </c>
      <c r="Z6" s="3"/>
    </row>
    <row r="7" spans="1:26" ht="15.6" thickTop="1" thickBot="1" x14ac:dyDescent="0.35">
      <c r="A7" s="68"/>
      <c r="B7" t="s">
        <v>330</v>
      </c>
      <c r="C7" t="s">
        <v>91</v>
      </c>
      <c r="D7" s="12">
        <v>10</v>
      </c>
      <c r="Q7" s="50"/>
    </row>
    <row r="8" spans="1:26" ht="15" thickBot="1" x14ac:dyDescent="0.35">
      <c r="A8" s="11"/>
      <c r="B8" t="s">
        <v>66</v>
      </c>
      <c r="C8" t="s">
        <v>92</v>
      </c>
      <c r="D8" s="12">
        <v>5</v>
      </c>
      <c r="G8" s="48" t="s">
        <v>97</v>
      </c>
      <c r="H8" s="56" t="s">
        <v>13</v>
      </c>
      <c r="I8" s="42" t="s">
        <v>46</v>
      </c>
      <c r="J8" s="97" t="s">
        <v>14</v>
      </c>
      <c r="K8" s="44" t="s">
        <v>15</v>
      </c>
      <c r="L8" s="44" t="s">
        <v>51</v>
      </c>
      <c r="M8" s="44" t="s">
        <v>52</v>
      </c>
      <c r="N8" s="44" t="s">
        <v>53</v>
      </c>
      <c r="O8" s="71" t="s">
        <v>38</v>
      </c>
      <c r="P8" s="71" t="s">
        <v>59</v>
      </c>
      <c r="Q8" s="51"/>
      <c r="R8" s="42" t="s">
        <v>63</v>
      </c>
      <c r="S8" s="42" t="s">
        <v>46</v>
      </c>
      <c r="T8" s="97" t="s">
        <v>14</v>
      </c>
      <c r="U8" s="44" t="s">
        <v>15</v>
      </c>
      <c r="V8" s="44" t="s">
        <v>51</v>
      </c>
      <c r="W8" s="44" t="s">
        <v>52</v>
      </c>
      <c r="X8" s="44" t="s">
        <v>53</v>
      </c>
      <c r="Y8" s="71" t="s">
        <v>38</v>
      </c>
      <c r="Z8" s="71" t="s">
        <v>59</v>
      </c>
    </row>
    <row r="9" spans="1:26" ht="15" thickBot="1" x14ac:dyDescent="0.35">
      <c r="A9" s="11"/>
      <c r="B9" t="s">
        <v>90</v>
      </c>
      <c r="C9" t="s">
        <v>93</v>
      </c>
      <c r="D9" s="12">
        <v>5</v>
      </c>
      <c r="G9" s="22" t="s">
        <v>48</v>
      </c>
      <c r="H9" s="45" t="s">
        <v>50</v>
      </c>
      <c r="I9" s="231" t="s">
        <v>265</v>
      </c>
      <c r="J9" s="47"/>
      <c r="K9" s="47"/>
      <c r="L9" s="47"/>
      <c r="M9" s="47"/>
      <c r="N9" s="76"/>
      <c r="O9" s="77"/>
      <c r="P9" s="77"/>
      <c r="Q9" s="52"/>
      <c r="R9" s="46"/>
      <c r="S9" s="231" t="s">
        <v>265</v>
      </c>
      <c r="T9" s="47"/>
      <c r="U9" s="47"/>
      <c r="V9" s="47"/>
      <c r="W9" s="47"/>
      <c r="X9" s="76"/>
      <c r="Y9" s="77"/>
      <c r="Z9" s="77"/>
    </row>
    <row r="10" spans="1:26" x14ac:dyDescent="0.3">
      <c r="A10" s="11"/>
      <c r="D10" s="12"/>
      <c r="G10" s="13" t="s">
        <v>49</v>
      </c>
      <c r="H10" s="32" t="s">
        <v>50</v>
      </c>
      <c r="I10" s="33"/>
      <c r="J10" s="34"/>
      <c r="K10" s="34"/>
      <c r="L10" s="34"/>
      <c r="M10" s="34"/>
      <c r="N10" s="31"/>
      <c r="O10" s="78"/>
      <c r="P10" s="78"/>
      <c r="Q10" s="52"/>
      <c r="R10" s="33"/>
      <c r="S10" s="33"/>
      <c r="T10" s="34"/>
      <c r="U10" s="34"/>
      <c r="V10" s="34"/>
      <c r="W10" s="34"/>
      <c r="X10" s="31"/>
      <c r="Y10" s="78"/>
      <c r="Z10" s="78"/>
    </row>
    <row r="11" spans="1:26" x14ac:dyDescent="0.3">
      <c r="A11" s="11"/>
      <c r="B11" t="s">
        <v>21</v>
      </c>
      <c r="D11" s="12"/>
      <c r="G11" s="13"/>
      <c r="H11" s="32" t="s">
        <v>50</v>
      </c>
      <c r="I11" s="33"/>
      <c r="J11" s="34"/>
      <c r="K11" s="34"/>
      <c r="L11" s="34"/>
      <c r="M11" s="34"/>
      <c r="N11" s="31"/>
      <c r="O11" s="78"/>
      <c r="P11" s="78"/>
      <c r="Q11" s="52"/>
      <c r="R11" s="33"/>
      <c r="S11" s="33"/>
      <c r="T11" s="34"/>
      <c r="U11" s="34"/>
      <c r="V11" s="34"/>
      <c r="W11" s="34"/>
      <c r="X11" s="31"/>
      <c r="Y11" s="78"/>
      <c r="Z11" s="78"/>
    </row>
    <row r="12" spans="1:26" ht="15" thickBot="1" x14ac:dyDescent="0.35">
      <c r="A12" s="11"/>
      <c r="B12" t="s">
        <v>22</v>
      </c>
      <c r="D12" s="12"/>
      <c r="G12" s="13"/>
      <c r="H12" s="32" t="s">
        <v>50</v>
      </c>
      <c r="I12" s="33"/>
      <c r="J12" s="34"/>
      <c r="K12" s="34"/>
      <c r="L12" s="34"/>
      <c r="M12" s="34"/>
      <c r="N12" s="31"/>
      <c r="O12" s="78"/>
      <c r="P12" s="78"/>
      <c r="Q12" s="52"/>
      <c r="R12" s="33"/>
      <c r="S12" s="33"/>
      <c r="T12" s="34"/>
      <c r="U12" s="34"/>
      <c r="V12" s="34"/>
      <c r="W12" s="34"/>
      <c r="X12" s="31"/>
      <c r="Y12" s="78"/>
      <c r="Z12" s="78"/>
    </row>
    <row r="13" spans="1:26" ht="15" thickBot="1" x14ac:dyDescent="0.35">
      <c r="A13" s="11"/>
      <c r="B13" s="69" t="s">
        <v>60</v>
      </c>
      <c r="D13" s="12"/>
      <c r="G13" s="9" t="s">
        <v>97</v>
      </c>
      <c r="H13" s="56" t="s">
        <v>13</v>
      </c>
      <c r="I13" s="42" t="s">
        <v>46</v>
      </c>
      <c r="J13" s="97" t="s">
        <v>14</v>
      </c>
      <c r="K13" s="44" t="s">
        <v>15</v>
      </c>
      <c r="L13" s="44" t="s">
        <v>51</v>
      </c>
      <c r="M13" s="44" t="s">
        <v>52</v>
      </c>
      <c r="N13" s="44" t="s">
        <v>53</v>
      </c>
      <c r="O13" s="71" t="s">
        <v>38</v>
      </c>
      <c r="P13" s="71" t="s">
        <v>59</v>
      </c>
      <c r="Q13" s="51"/>
      <c r="R13" s="42" t="s">
        <v>63</v>
      </c>
      <c r="S13" s="42" t="s">
        <v>46</v>
      </c>
      <c r="T13" s="97" t="s">
        <v>14</v>
      </c>
      <c r="U13" s="44" t="s">
        <v>15</v>
      </c>
      <c r="V13" s="44" t="s">
        <v>51</v>
      </c>
      <c r="W13" s="44" t="s">
        <v>52</v>
      </c>
      <c r="X13" s="44" t="s">
        <v>53</v>
      </c>
      <c r="Y13" s="71" t="s">
        <v>38</v>
      </c>
      <c r="Z13" s="71" t="s">
        <v>59</v>
      </c>
    </row>
    <row r="14" spans="1:26" ht="15" thickBot="1" x14ac:dyDescent="0.35">
      <c r="A14" s="11"/>
      <c r="C14" s="16" t="s">
        <v>23</v>
      </c>
      <c r="D14" s="65">
        <f>SUM(D7:D13)</f>
        <v>20</v>
      </c>
      <c r="G14" s="10" t="s">
        <v>40</v>
      </c>
      <c r="H14" s="84" t="s">
        <v>50</v>
      </c>
      <c r="I14" s="85"/>
      <c r="J14" s="86"/>
      <c r="K14" s="86"/>
      <c r="L14" s="86"/>
      <c r="M14" s="86"/>
      <c r="N14" s="87"/>
      <c r="O14" s="88"/>
      <c r="P14" s="88"/>
      <c r="Q14" s="54"/>
      <c r="R14" s="85"/>
      <c r="S14" s="85"/>
      <c r="T14" s="86"/>
      <c r="U14" s="86"/>
      <c r="V14" s="86"/>
      <c r="W14" s="86"/>
      <c r="X14" s="87"/>
      <c r="Y14" s="88"/>
      <c r="Z14" s="88"/>
    </row>
    <row r="15" spans="1:26" ht="15.6" thickTop="1" thickBot="1" x14ac:dyDescent="0.35">
      <c r="A15" s="38"/>
      <c r="B15" s="19"/>
      <c r="C15" s="19"/>
      <c r="D15" s="20"/>
      <c r="G15" s="49" t="s">
        <v>56</v>
      </c>
      <c r="H15" s="89" t="s">
        <v>50</v>
      </c>
      <c r="I15" s="90"/>
      <c r="J15" s="91"/>
      <c r="K15" s="91"/>
      <c r="L15" s="91"/>
      <c r="M15" s="91"/>
      <c r="N15" s="92"/>
      <c r="O15" s="93"/>
      <c r="P15" s="93"/>
      <c r="Q15" s="94"/>
      <c r="R15" s="90"/>
      <c r="S15" s="90"/>
      <c r="T15" s="91"/>
      <c r="U15" s="91"/>
      <c r="V15" s="91"/>
      <c r="W15" s="91"/>
      <c r="X15" s="92"/>
      <c r="Y15" s="93"/>
      <c r="Z15" s="93"/>
    </row>
    <row r="16" spans="1:26" ht="15" thickBot="1" x14ac:dyDescent="0.35">
      <c r="G16" s="49">
        <f>SUM(H16:H25)</f>
        <v>6</v>
      </c>
      <c r="H16" s="57">
        <f>MAX(K16:N16)+MAX(U16:X16)</f>
        <v>1</v>
      </c>
      <c r="I16" s="195" t="s">
        <v>381</v>
      </c>
      <c r="J16" s="15"/>
      <c r="K16" s="15"/>
      <c r="L16" s="15"/>
      <c r="M16" s="15"/>
      <c r="N16" s="15">
        <v>1</v>
      </c>
      <c r="O16" s="148">
        <f>(J16+K16)*$Y$3</f>
        <v>0</v>
      </c>
      <c r="P16" s="148"/>
      <c r="Q16" s="52"/>
      <c r="R16" s="149"/>
      <c r="S16" s="149"/>
      <c r="T16" s="128"/>
      <c r="U16" s="128"/>
      <c r="V16" s="128"/>
      <c r="W16" s="128"/>
      <c r="X16" s="129"/>
      <c r="Y16" s="79">
        <f>(T16+U16)*$Y$3</f>
        <v>0</v>
      </c>
      <c r="Z16" s="79"/>
    </row>
    <row r="17" spans="1:29" ht="15" thickBot="1" x14ac:dyDescent="0.35">
      <c r="A17" s="41" t="s">
        <v>24</v>
      </c>
      <c r="B17" s="28"/>
      <c r="C17" s="28" t="s">
        <v>25</v>
      </c>
      <c r="D17" s="114">
        <f>(J6+K6)*$Y$3</f>
        <v>0</v>
      </c>
      <c r="G17" s="13"/>
      <c r="H17" s="57">
        <f t="shared" ref="H17:H25" si="3">MAX(K17:N17)+MAX(U17:X17)</f>
        <v>1</v>
      </c>
      <c r="I17" s="216" t="s">
        <v>266</v>
      </c>
      <c r="J17" s="130"/>
      <c r="K17" s="130"/>
      <c r="L17" s="130">
        <v>1</v>
      </c>
      <c r="M17" s="130">
        <v>1</v>
      </c>
      <c r="N17" s="219"/>
      <c r="O17" s="222">
        <f t="shared" ref="O17:O25" si="4">(J17+K17)*$Y$3</f>
        <v>0</v>
      </c>
      <c r="P17" s="222"/>
      <c r="Q17" s="228"/>
      <c r="R17" s="225" t="s">
        <v>91</v>
      </c>
      <c r="S17" s="206" t="s">
        <v>267</v>
      </c>
      <c r="T17" s="130">
        <v>0.5</v>
      </c>
      <c r="U17" s="130"/>
      <c r="V17" s="130"/>
      <c r="W17" s="130"/>
      <c r="X17" s="131"/>
      <c r="Y17" s="151">
        <f t="shared" ref="Y17:Y25" si="5">(T17+U17)*$Y$3</f>
        <v>0.25</v>
      </c>
      <c r="Z17" s="72"/>
    </row>
    <row r="18" spans="1:29" ht="15" thickBot="1" x14ac:dyDescent="0.35">
      <c r="A18" s="11"/>
      <c r="C18" s="16" t="s">
        <v>26</v>
      </c>
      <c r="D18" s="115">
        <f>(J2+K2)*$Y$2</f>
        <v>1.5</v>
      </c>
      <c r="G18" s="13"/>
      <c r="H18" s="57">
        <f t="shared" si="3"/>
        <v>1</v>
      </c>
      <c r="I18" s="217" t="s">
        <v>264</v>
      </c>
      <c r="J18" s="132"/>
      <c r="K18" s="132"/>
      <c r="L18" s="132"/>
      <c r="M18" s="132"/>
      <c r="N18" s="220">
        <v>1</v>
      </c>
      <c r="O18" s="223"/>
      <c r="P18" s="223"/>
      <c r="Q18" s="229"/>
      <c r="R18" s="226" t="s">
        <v>442</v>
      </c>
      <c r="S18" s="206" t="s">
        <v>443</v>
      </c>
      <c r="T18" s="130">
        <v>1</v>
      </c>
      <c r="U18" s="132"/>
      <c r="V18" s="132"/>
      <c r="W18" s="132"/>
      <c r="X18" s="133"/>
      <c r="Y18" s="151">
        <f t="shared" si="5"/>
        <v>0.5</v>
      </c>
      <c r="Z18" s="72"/>
    </row>
    <row r="19" spans="1:29" ht="15.6" thickTop="1" thickBot="1" x14ac:dyDescent="0.35">
      <c r="A19" s="38"/>
      <c r="B19" s="19"/>
      <c r="C19" s="107" t="s">
        <v>23</v>
      </c>
      <c r="D19" s="108">
        <f>SUM(D17:D18)</f>
        <v>1.5</v>
      </c>
      <c r="G19" s="13"/>
      <c r="H19" s="57">
        <f t="shared" si="3"/>
        <v>0</v>
      </c>
      <c r="I19" s="218"/>
      <c r="J19" s="134"/>
      <c r="K19" s="134"/>
      <c r="L19" s="134"/>
      <c r="M19" s="134"/>
      <c r="N19" s="221"/>
      <c r="O19" s="224">
        <f t="shared" si="4"/>
        <v>0</v>
      </c>
      <c r="P19" s="224"/>
      <c r="Q19" s="230"/>
      <c r="R19" s="227"/>
      <c r="S19" s="187"/>
      <c r="T19" s="134"/>
      <c r="U19" s="134"/>
      <c r="V19" s="134"/>
      <c r="W19" s="134"/>
      <c r="X19" s="135"/>
      <c r="Y19" s="151">
        <f t="shared" si="5"/>
        <v>0</v>
      </c>
      <c r="Z19" s="72"/>
    </row>
    <row r="20" spans="1:29" ht="15" thickBot="1" x14ac:dyDescent="0.35">
      <c r="G20" s="13"/>
      <c r="H20" s="57">
        <f t="shared" si="3"/>
        <v>2</v>
      </c>
      <c r="I20" s="35"/>
      <c r="J20" s="15"/>
      <c r="K20" s="15"/>
      <c r="L20" s="15"/>
      <c r="M20" s="15"/>
      <c r="N20" s="15"/>
      <c r="O20" s="79">
        <f t="shared" si="4"/>
        <v>0</v>
      </c>
      <c r="P20" s="79"/>
      <c r="Q20" s="52"/>
      <c r="R20" s="35" t="s">
        <v>218</v>
      </c>
      <c r="S20" s="35" t="s">
        <v>325</v>
      </c>
      <c r="T20" s="15"/>
      <c r="U20" s="15">
        <v>2</v>
      </c>
      <c r="V20" s="15"/>
      <c r="W20" s="15"/>
      <c r="Y20" s="72">
        <f t="shared" si="5"/>
        <v>1</v>
      </c>
      <c r="Z20" s="72"/>
    </row>
    <row r="21" spans="1:29" x14ac:dyDescent="0.3">
      <c r="A21" s="105" t="s">
        <v>61</v>
      </c>
      <c r="B21" s="28"/>
      <c r="C21" s="28"/>
      <c r="D21" s="29"/>
      <c r="G21" s="13"/>
      <c r="H21" s="57">
        <f t="shared" si="3"/>
        <v>1</v>
      </c>
      <c r="I21" s="193"/>
      <c r="J21" s="192"/>
      <c r="K21" s="192"/>
      <c r="L21" s="192"/>
      <c r="M21" s="192"/>
      <c r="N21" s="192"/>
      <c r="O21" s="72">
        <f t="shared" si="4"/>
        <v>0</v>
      </c>
      <c r="P21" s="72"/>
      <c r="Q21" s="52"/>
      <c r="R21" s="35" t="s">
        <v>263</v>
      </c>
      <c r="S21" s="35" t="s">
        <v>380</v>
      </c>
      <c r="T21" s="15"/>
      <c r="U21" s="15"/>
      <c r="V21" s="15">
        <v>1</v>
      </c>
      <c r="W21" s="15">
        <v>1</v>
      </c>
      <c r="Y21" s="72">
        <f t="shared" si="5"/>
        <v>0</v>
      </c>
      <c r="Z21" s="72"/>
    </row>
    <row r="22" spans="1:29" x14ac:dyDescent="0.3">
      <c r="A22" s="106"/>
      <c r="B22" s="111" t="s">
        <v>58</v>
      </c>
      <c r="C22" s="111"/>
      <c r="D22" s="112"/>
      <c r="G22" s="13"/>
      <c r="H22" s="57">
        <f t="shared" si="3"/>
        <v>0</v>
      </c>
      <c r="I22" s="191"/>
      <c r="J22" s="192"/>
      <c r="K22" s="192"/>
      <c r="L22" s="192"/>
      <c r="M22" s="192"/>
      <c r="N22" s="192"/>
      <c r="O22" s="72"/>
      <c r="P22" s="72"/>
      <c r="Q22" s="52"/>
      <c r="R22" s="35"/>
      <c r="S22" s="35"/>
      <c r="T22" s="15"/>
      <c r="U22" s="15"/>
      <c r="V22" s="15"/>
      <c r="W22" s="15"/>
      <c r="Y22" s="72">
        <f t="shared" si="5"/>
        <v>0</v>
      </c>
      <c r="Z22" s="72"/>
    </row>
    <row r="23" spans="1:29" x14ac:dyDescent="0.3">
      <c r="A23" s="11"/>
      <c r="B23" s="118"/>
      <c r="C23" s="109" t="s">
        <v>30</v>
      </c>
      <c r="D23" s="110">
        <f>B23*0.5</f>
        <v>0</v>
      </c>
      <c r="G23" s="13"/>
      <c r="H23" s="57">
        <f t="shared" si="3"/>
        <v>0</v>
      </c>
      <c r="I23" s="191"/>
      <c r="J23" s="192"/>
      <c r="K23" s="192"/>
      <c r="L23" s="192"/>
      <c r="M23" s="192"/>
      <c r="N23" s="192"/>
      <c r="O23" s="72">
        <f t="shared" si="4"/>
        <v>0</v>
      </c>
      <c r="P23" s="72"/>
      <c r="Q23" s="52"/>
      <c r="R23" s="35"/>
      <c r="S23" s="35"/>
      <c r="T23" s="15"/>
      <c r="U23" s="15"/>
      <c r="V23" s="15"/>
      <c r="W23" s="15"/>
      <c r="Y23" s="72">
        <f t="shared" si="5"/>
        <v>0</v>
      </c>
      <c r="Z23" s="72"/>
    </row>
    <row r="24" spans="1:29" x14ac:dyDescent="0.3">
      <c r="A24" s="11"/>
      <c r="B24" s="118">
        <v>1</v>
      </c>
      <c r="C24" s="109" t="s">
        <v>31</v>
      </c>
      <c r="D24" s="110">
        <f>B24</f>
        <v>1</v>
      </c>
      <c r="G24" s="13"/>
      <c r="H24" s="57">
        <f t="shared" si="3"/>
        <v>0</v>
      </c>
      <c r="I24" s="35"/>
      <c r="J24" s="15"/>
      <c r="K24" s="15"/>
      <c r="L24" s="15"/>
      <c r="M24" s="15"/>
      <c r="N24" s="15"/>
      <c r="O24" s="72">
        <f t="shared" si="4"/>
        <v>0</v>
      </c>
      <c r="P24" s="72"/>
      <c r="Q24" s="52"/>
      <c r="R24" s="35"/>
      <c r="S24" s="35"/>
      <c r="T24" s="15"/>
      <c r="U24" s="15"/>
      <c r="V24" s="15"/>
      <c r="W24" s="15"/>
      <c r="Y24" s="72">
        <f t="shared" si="5"/>
        <v>0</v>
      </c>
      <c r="Z24" s="72"/>
    </row>
    <row r="25" spans="1:29" ht="15" thickBot="1" x14ac:dyDescent="0.35">
      <c r="A25" s="11"/>
      <c r="B25" s="118"/>
      <c r="C25" s="109" t="s">
        <v>32</v>
      </c>
      <c r="D25" s="110">
        <f t="shared" ref="D25:D26" si="6">B25</f>
        <v>0</v>
      </c>
      <c r="G25" s="17"/>
      <c r="H25" s="57">
        <f t="shared" si="3"/>
        <v>0</v>
      </c>
      <c r="I25" s="36"/>
      <c r="J25" s="18"/>
      <c r="K25" s="18"/>
      <c r="L25" s="18"/>
      <c r="M25" s="18"/>
      <c r="N25" s="18"/>
      <c r="O25" s="72">
        <f t="shared" si="4"/>
        <v>0</v>
      </c>
      <c r="P25" s="72"/>
      <c r="Q25" s="53"/>
      <c r="R25" s="36"/>
      <c r="S25" s="36"/>
      <c r="T25" s="18"/>
      <c r="U25" s="18"/>
      <c r="V25" s="18"/>
      <c r="W25" s="18"/>
      <c r="X25" s="19"/>
      <c r="Y25" s="72">
        <f t="shared" si="5"/>
        <v>0</v>
      </c>
      <c r="Z25" s="72"/>
      <c r="AC25" s="150"/>
    </row>
    <row r="26" spans="1:29" ht="15" thickBot="1" x14ac:dyDescent="0.35">
      <c r="A26" s="11"/>
      <c r="B26" s="118"/>
      <c r="C26" s="109" t="s">
        <v>33</v>
      </c>
      <c r="D26" s="110">
        <f t="shared" si="6"/>
        <v>0</v>
      </c>
      <c r="G26" s="9" t="s">
        <v>44</v>
      </c>
      <c r="H26" s="56" t="s">
        <v>13</v>
      </c>
      <c r="I26" s="42" t="s">
        <v>46</v>
      </c>
      <c r="J26" s="97" t="s">
        <v>14</v>
      </c>
      <c r="K26" s="44" t="s">
        <v>15</v>
      </c>
      <c r="L26" s="44" t="s">
        <v>51</v>
      </c>
      <c r="M26" s="44" t="s">
        <v>52</v>
      </c>
      <c r="N26" s="44" t="s">
        <v>53</v>
      </c>
      <c r="O26" s="71" t="s">
        <v>38</v>
      </c>
      <c r="P26" s="71" t="s">
        <v>59</v>
      </c>
      <c r="Q26" s="51"/>
      <c r="R26" s="154" t="s">
        <v>63</v>
      </c>
      <c r="S26" s="80" t="s">
        <v>46</v>
      </c>
      <c r="T26" s="97" t="s">
        <v>14</v>
      </c>
      <c r="U26" s="44" t="s">
        <v>15</v>
      </c>
      <c r="V26" s="44" t="s">
        <v>51</v>
      </c>
      <c r="W26" s="44" t="s">
        <v>52</v>
      </c>
      <c r="X26" s="44" t="s">
        <v>53</v>
      </c>
      <c r="Y26" s="71" t="s">
        <v>38</v>
      </c>
      <c r="Z26" s="71" t="s">
        <v>59</v>
      </c>
    </row>
    <row r="27" spans="1:29" ht="15" thickBot="1" x14ac:dyDescent="0.35">
      <c r="A27" s="38"/>
      <c r="B27" s="116"/>
      <c r="C27" s="117" t="s">
        <v>34</v>
      </c>
      <c r="D27" s="113">
        <f>SUM(D23:D26)</f>
        <v>1</v>
      </c>
      <c r="G27" s="25" t="s">
        <v>99</v>
      </c>
      <c r="H27" s="58">
        <f t="shared" ref="H27:H31" si="7">MAX(K27:N27)+MAX(U27:X27)</f>
        <v>1</v>
      </c>
      <c r="I27" s="156" t="s">
        <v>96</v>
      </c>
      <c r="J27" s="160"/>
      <c r="K27" s="160"/>
      <c r="L27" s="160"/>
      <c r="M27" s="160"/>
      <c r="N27" s="160"/>
      <c r="O27" s="79">
        <f t="shared" ref="O27:O31" si="8">(J27+K27)*$Y$3</f>
        <v>0</v>
      </c>
      <c r="P27" s="79"/>
      <c r="Q27" s="152"/>
      <c r="R27" s="155" t="s">
        <v>95</v>
      </c>
      <c r="S27" t="s">
        <v>94</v>
      </c>
      <c r="U27">
        <v>1</v>
      </c>
      <c r="Y27" s="79">
        <f t="shared" ref="Y27:Y31" si="9">(T27+U27)*$Y$3</f>
        <v>0.5</v>
      </c>
      <c r="Z27" s="79"/>
    </row>
    <row r="28" spans="1:29" ht="15" thickBot="1" x14ac:dyDescent="0.35">
      <c r="G28" s="27" t="s">
        <v>98</v>
      </c>
      <c r="H28" s="59">
        <f t="shared" si="7"/>
        <v>0</v>
      </c>
      <c r="I28" s="157" t="s">
        <v>96</v>
      </c>
      <c r="J28" s="161"/>
      <c r="K28" s="161"/>
      <c r="L28" s="161"/>
      <c r="M28" s="161"/>
      <c r="N28" s="161"/>
      <c r="O28" s="75">
        <f t="shared" si="8"/>
        <v>0</v>
      </c>
      <c r="P28" s="75"/>
      <c r="Q28" s="153"/>
      <c r="R28" s="159"/>
      <c r="S28" s="158" t="s">
        <v>96</v>
      </c>
      <c r="T28" s="158"/>
      <c r="U28" s="158"/>
      <c r="V28" s="158"/>
      <c r="W28" s="158"/>
      <c r="X28" s="158"/>
      <c r="Y28" s="75">
        <f t="shared" si="9"/>
        <v>0</v>
      </c>
      <c r="Z28" s="75"/>
    </row>
    <row r="29" spans="1:29" ht="15" thickBot="1" x14ac:dyDescent="0.35">
      <c r="A29" s="105" t="s">
        <v>62</v>
      </c>
      <c r="B29" s="28"/>
      <c r="C29" s="28"/>
      <c r="D29" s="29"/>
      <c r="G29" s="25" t="s">
        <v>414</v>
      </c>
      <c r="H29" s="58">
        <f t="shared" si="7"/>
        <v>1</v>
      </c>
      <c r="I29" s="37"/>
      <c r="J29" s="26"/>
      <c r="K29" s="26"/>
      <c r="L29" s="26"/>
      <c r="M29" s="26"/>
      <c r="N29" s="26"/>
      <c r="O29" s="74">
        <f>(J29+K29)*$Y$3</f>
        <v>0</v>
      </c>
      <c r="P29" s="74"/>
      <c r="Q29" s="54"/>
      <c r="R29" s="11" t="s">
        <v>409</v>
      </c>
      <c r="S29" s="367" t="s">
        <v>410</v>
      </c>
      <c r="T29" s="28"/>
      <c r="U29" s="28">
        <v>1</v>
      </c>
      <c r="V29" s="28">
        <v>1</v>
      </c>
      <c r="W29" s="28">
        <v>1</v>
      </c>
      <c r="X29" s="28"/>
      <c r="Y29" s="74">
        <f>(T29+U29)*$Y$3</f>
        <v>0.5</v>
      </c>
      <c r="Z29" s="74"/>
    </row>
    <row r="30" spans="1:29" x14ac:dyDescent="0.3">
      <c r="A30" s="106"/>
      <c r="C30" t="s">
        <v>35</v>
      </c>
      <c r="D30" s="12">
        <f>P2</f>
        <v>0</v>
      </c>
      <c r="G30" s="366"/>
      <c r="H30" s="58">
        <f t="shared" si="7"/>
        <v>1</v>
      </c>
      <c r="I30" s="369" t="s">
        <v>413</v>
      </c>
      <c r="J30" s="370"/>
      <c r="K30" s="370"/>
      <c r="L30" s="370"/>
      <c r="M30" s="370"/>
      <c r="N30" s="15"/>
      <c r="O30" s="74">
        <f>(J30+K30)*$Y$3</f>
        <v>0</v>
      </c>
      <c r="P30" s="148"/>
      <c r="Q30" s="52"/>
      <c r="R30" s="11" t="s">
        <v>409</v>
      </c>
      <c r="S30" s="268" t="s">
        <v>411</v>
      </c>
      <c r="T30">
        <v>1</v>
      </c>
      <c r="V30">
        <v>1</v>
      </c>
      <c r="W30">
        <v>1</v>
      </c>
      <c r="Y30" s="74">
        <f>(T30+U30)*$Y$3</f>
        <v>0.5</v>
      </c>
      <c r="Z30" s="148"/>
    </row>
    <row r="31" spans="1:29" ht="15" thickBot="1" x14ac:dyDescent="0.35">
      <c r="A31" s="11"/>
      <c r="B31" s="111" t="s">
        <v>58</v>
      </c>
      <c r="C31" s="111"/>
      <c r="D31" s="119"/>
      <c r="G31" s="30" t="s">
        <v>39</v>
      </c>
      <c r="H31" s="59">
        <f t="shared" si="7"/>
        <v>1</v>
      </c>
      <c r="I31" s="38"/>
      <c r="J31" s="19"/>
      <c r="K31" s="19"/>
      <c r="L31" s="19"/>
      <c r="M31" s="19"/>
      <c r="N31" s="19"/>
      <c r="O31" s="75">
        <f t="shared" si="8"/>
        <v>0</v>
      </c>
      <c r="P31" s="75"/>
      <c r="Q31" s="53"/>
      <c r="R31" s="38" t="s">
        <v>409</v>
      </c>
      <c r="S31" s="368" t="s">
        <v>412</v>
      </c>
      <c r="T31" s="19"/>
      <c r="U31" s="19">
        <v>1</v>
      </c>
      <c r="V31" s="19"/>
      <c r="W31" s="19"/>
      <c r="X31" s="19"/>
      <c r="Y31" s="75">
        <f t="shared" si="9"/>
        <v>0.5</v>
      </c>
      <c r="Z31" s="75"/>
    </row>
    <row r="32" spans="1:29" x14ac:dyDescent="0.3">
      <c r="A32" s="11"/>
      <c r="B32" s="118"/>
      <c r="C32" s="109" t="s">
        <v>27</v>
      </c>
      <c r="D32" s="110">
        <f>INT(B32/4)</f>
        <v>0</v>
      </c>
      <c r="H32"/>
    </row>
    <row r="33" spans="1:8" x14ac:dyDescent="0.3">
      <c r="A33" s="11"/>
      <c r="B33" s="118"/>
      <c r="C33" s="109" t="s">
        <v>28</v>
      </c>
      <c r="D33" s="110">
        <f>INT(B33/3)</f>
        <v>0</v>
      </c>
      <c r="H33"/>
    </row>
    <row r="34" spans="1:8" x14ac:dyDescent="0.3">
      <c r="A34" s="11"/>
      <c r="B34" s="118"/>
      <c r="C34" s="109" t="s">
        <v>29</v>
      </c>
      <c r="D34" s="110">
        <f>B34</f>
        <v>0</v>
      </c>
      <c r="H34"/>
    </row>
    <row r="35" spans="1:8" x14ac:dyDescent="0.3">
      <c r="A35" s="11"/>
      <c r="C35" t="s">
        <v>36</v>
      </c>
      <c r="D35" s="70">
        <f>INT((D14-10)/5)</f>
        <v>2</v>
      </c>
      <c r="H35"/>
    </row>
    <row r="36" spans="1:8" ht="15" thickBot="1" x14ac:dyDescent="0.35">
      <c r="A36" s="11"/>
      <c r="C36" s="21" t="s">
        <v>23</v>
      </c>
      <c r="D36" s="66">
        <f>D27-(D30+D35)</f>
        <v>-1</v>
      </c>
      <c r="H36"/>
    </row>
    <row r="37" spans="1:8" ht="15.6" thickTop="1" thickBot="1" x14ac:dyDescent="0.35">
      <c r="A37" s="38"/>
      <c r="B37" s="19"/>
      <c r="C37" s="19" t="s">
        <v>37</v>
      </c>
      <c r="D37" s="20">
        <f>IF(D36&lt;=0,0,D35)</f>
        <v>0</v>
      </c>
      <c r="H37"/>
    </row>
    <row r="38" spans="1:8" x14ac:dyDescent="0.3">
      <c r="H38"/>
    </row>
    <row r="39" spans="1:8" x14ac:dyDescent="0.3">
      <c r="H39"/>
    </row>
    <row r="40" spans="1:8" ht="15" thickBot="1" x14ac:dyDescent="0.35">
      <c r="C40" s="24" t="s">
        <v>38</v>
      </c>
      <c r="D40" s="24">
        <f>D19-D37</f>
        <v>1.5</v>
      </c>
      <c r="H40"/>
    </row>
    <row r="41" spans="1:8" ht="15" thickTop="1" x14ac:dyDescent="0.3">
      <c r="H41"/>
    </row>
  </sheetData>
  <mergeCells count="1">
    <mergeCell ref="T4:U4"/>
  </mergeCells>
  <conditionalFormatting sqref="D2">
    <cfRule type="cellIs" dxfId="17" priority="1" operator="lessThan">
      <formula>0</formula>
    </cfRule>
    <cfRule type="cellIs" dxfId="16" priority="2" operator="equal">
      <formula>0</formula>
    </cfRule>
    <cfRule type="cellIs" dxfId="15" priority="3" operator="greaterThan">
      <formula>0</formula>
    </cfRule>
  </conditionalFormatting>
  <conditionalFormatting sqref="D40">
    <cfRule type="cellIs" dxfId="14" priority="4" operator="equal">
      <formula>0</formula>
    </cfRule>
    <cfRule type="cellIs" dxfId="13" priority="5" operator="lessThan">
      <formula>0</formula>
    </cfRule>
    <cfRule type="cellIs" dxfId="12" priority="6" operator="greaterThan">
      <formula>0</formula>
    </cfRule>
  </conditionalFormatting>
  <pageMargins left="0.7" right="0.7" top="0.75" bottom="0.75" header="0.3" footer="0.3"/>
  <pageSetup paperSize="9" scale="44" orientation="landscape" horizontalDpi="4294967293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BCF06-011F-470F-8CD7-C51C7B94F7FA}">
  <sheetPr>
    <tabColor theme="9" tint="0.59999389629810485"/>
    <pageSetUpPr fitToPage="1"/>
  </sheetPr>
  <dimension ref="A1:AD55"/>
  <sheetViews>
    <sheetView zoomScale="69" zoomScaleNormal="69" workbookViewId="0">
      <selection activeCell="C8" sqref="C8"/>
    </sheetView>
  </sheetViews>
  <sheetFormatPr defaultRowHeight="14.4" x14ac:dyDescent="0.3"/>
  <cols>
    <col min="2" max="2" width="10.6640625" customWidth="1"/>
    <col min="3" max="3" width="18.109375" customWidth="1"/>
    <col min="5" max="6" width="4.109375" customWidth="1"/>
    <col min="7" max="7" width="19" customWidth="1"/>
    <col min="8" max="8" width="5.5546875" style="55" customWidth="1"/>
    <col min="9" max="9" width="27.5546875" customWidth="1"/>
    <col min="10" max="10" width="5.88671875" customWidth="1"/>
    <col min="11" max="11" width="6.44140625" customWidth="1"/>
    <col min="12" max="12" width="6.5546875" customWidth="1"/>
    <col min="13" max="13" width="6.44140625" customWidth="1"/>
    <col min="14" max="14" width="6.109375" customWidth="1"/>
    <col min="16" max="16" width="6.33203125" customWidth="1"/>
    <col min="17" max="17" width="3.44140625" customWidth="1"/>
    <col min="18" max="18" width="17.33203125" customWidth="1"/>
    <col min="19" max="19" width="22.21875" customWidth="1"/>
    <col min="20" max="24" width="6" customWidth="1"/>
    <col min="26" max="26" width="6.5546875" customWidth="1"/>
  </cols>
  <sheetData>
    <row r="1" spans="1:30" ht="15" thickBot="1" x14ac:dyDescent="0.35"/>
    <row r="2" spans="1:30" x14ac:dyDescent="0.3">
      <c r="C2" s="1" t="s">
        <v>0</v>
      </c>
      <c r="D2" s="1">
        <f>D40+D3+D4</f>
        <v>7.2</v>
      </c>
      <c r="I2" s="2" t="s">
        <v>1</v>
      </c>
      <c r="J2" s="3">
        <f t="shared" ref="J2:P2" si="0">J6+T6</f>
        <v>8</v>
      </c>
      <c r="K2" s="3">
        <f t="shared" si="0"/>
        <v>9</v>
      </c>
      <c r="L2" s="3">
        <f t="shared" si="0"/>
        <v>9</v>
      </c>
      <c r="M2" s="3">
        <f t="shared" si="0"/>
        <v>9</v>
      </c>
      <c r="N2" s="3">
        <f t="shared" si="0"/>
        <v>5</v>
      </c>
      <c r="O2" s="3">
        <f t="shared" si="0"/>
        <v>8.5</v>
      </c>
      <c r="P2" s="3">
        <f t="shared" si="0"/>
        <v>0</v>
      </c>
      <c r="W2" s="99" t="s">
        <v>2</v>
      </c>
      <c r="X2" s="100"/>
      <c r="Y2" s="101">
        <v>0.2</v>
      </c>
      <c r="Z2" s="98"/>
      <c r="AB2" s="357" t="s">
        <v>390</v>
      </c>
      <c r="AC2" s="235"/>
      <c r="AD2" s="131">
        <f>SUM(AD4:AD7)</f>
        <v>1</v>
      </c>
    </row>
    <row r="3" spans="1:30" ht="15" thickBot="1" x14ac:dyDescent="0.35">
      <c r="C3" s="4" t="s">
        <v>390</v>
      </c>
      <c r="D3" s="4">
        <f>AD2</f>
        <v>1</v>
      </c>
      <c r="W3" s="102" t="s">
        <v>4</v>
      </c>
      <c r="X3" s="103"/>
      <c r="Y3" s="104">
        <v>0.5</v>
      </c>
      <c r="AB3" s="38"/>
      <c r="AC3" s="19"/>
      <c r="AD3" s="20"/>
    </row>
    <row r="4" spans="1:30" ht="15" thickBot="1" x14ac:dyDescent="0.35">
      <c r="C4" s="4" t="s">
        <v>173</v>
      </c>
      <c r="D4" s="4">
        <v>1.3</v>
      </c>
      <c r="I4" s="5" t="s">
        <v>6</v>
      </c>
      <c r="J4" s="5"/>
      <c r="K4" s="5"/>
      <c r="Q4" s="50"/>
      <c r="R4" s="6" t="s">
        <v>7</v>
      </c>
      <c r="S4" s="6"/>
      <c r="T4" s="385" t="s">
        <v>8</v>
      </c>
      <c r="U4" s="385"/>
      <c r="AB4" s="41" t="s">
        <v>389</v>
      </c>
      <c r="AC4" s="28"/>
      <c r="AD4" s="29">
        <v>0.5</v>
      </c>
    </row>
    <row r="5" spans="1:30" ht="15.6" thickTop="1" thickBot="1" x14ac:dyDescent="0.35">
      <c r="G5" s="61" t="s">
        <v>57</v>
      </c>
      <c r="H5" s="62">
        <f>SUM(H8:H55)</f>
        <v>15</v>
      </c>
      <c r="I5" s="5" t="s">
        <v>12</v>
      </c>
      <c r="J5" s="95" t="s">
        <v>14</v>
      </c>
      <c r="K5" s="7" t="s">
        <v>15</v>
      </c>
      <c r="L5" s="7" t="s">
        <v>51</v>
      </c>
      <c r="M5" s="7" t="s">
        <v>52</v>
      </c>
      <c r="N5" s="7" t="s">
        <v>53</v>
      </c>
      <c r="O5" s="7" t="s">
        <v>38</v>
      </c>
      <c r="P5" s="7" t="s">
        <v>59</v>
      </c>
      <c r="Q5" s="50"/>
      <c r="R5" s="6" t="s">
        <v>12</v>
      </c>
      <c r="S5" s="6"/>
      <c r="T5" s="96" t="s">
        <v>14</v>
      </c>
      <c r="U5" s="8" t="s">
        <v>15</v>
      </c>
      <c r="V5" s="8" t="s">
        <v>51</v>
      </c>
      <c r="W5" s="8" t="s">
        <v>52</v>
      </c>
      <c r="X5" s="8" t="s">
        <v>53</v>
      </c>
      <c r="Y5" s="8" t="s">
        <v>38</v>
      </c>
      <c r="Z5" s="7" t="s">
        <v>59</v>
      </c>
      <c r="AB5" s="358" t="s">
        <v>392</v>
      </c>
      <c r="AD5" s="12">
        <v>0.5</v>
      </c>
    </row>
    <row r="6" spans="1:30" ht="15" thickBot="1" x14ac:dyDescent="0.35">
      <c r="A6" s="67"/>
      <c r="B6" s="28" t="s">
        <v>9</v>
      </c>
      <c r="C6" s="28" t="s">
        <v>10</v>
      </c>
      <c r="D6" s="29" t="s">
        <v>11</v>
      </c>
      <c r="G6" s="63" t="s">
        <v>16</v>
      </c>
      <c r="H6" s="64">
        <f>H5*50</f>
        <v>750</v>
      </c>
      <c r="J6" s="3">
        <f t="shared" ref="J6:O6" si="1">SUM(J10:J126)</f>
        <v>0</v>
      </c>
      <c r="K6" s="3">
        <f t="shared" si="1"/>
        <v>3</v>
      </c>
      <c r="L6" s="3">
        <f t="shared" si="1"/>
        <v>5</v>
      </c>
      <c r="M6" s="3">
        <f t="shared" si="1"/>
        <v>6</v>
      </c>
      <c r="N6" s="3">
        <f t="shared" si="1"/>
        <v>3</v>
      </c>
      <c r="O6" s="3">
        <f t="shared" si="1"/>
        <v>1.5</v>
      </c>
      <c r="P6" s="3"/>
      <c r="Q6" s="50"/>
      <c r="T6" s="3">
        <f t="shared" ref="T6:Y6" si="2">SUM(T14:T126)</f>
        <v>8</v>
      </c>
      <c r="U6" s="3">
        <f t="shared" si="2"/>
        <v>6</v>
      </c>
      <c r="V6" s="3">
        <f t="shared" si="2"/>
        <v>4</v>
      </c>
      <c r="W6" s="3">
        <f t="shared" si="2"/>
        <v>3</v>
      </c>
      <c r="X6" s="3">
        <f t="shared" si="2"/>
        <v>2</v>
      </c>
      <c r="Y6" s="3">
        <f t="shared" si="2"/>
        <v>7</v>
      </c>
      <c r="Z6" s="3"/>
      <c r="AB6" s="355" t="s">
        <v>391</v>
      </c>
      <c r="AD6" s="12"/>
    </row>
    <row r="7" spans="1:30" ht="15.6" thickTop="1" thickBot="1" x14ac:dyDescent="0.35">
      <c r="A7" s="68" t="s">
        <v>318</v>
      </c>
      <c r="B7" t="s">
        <v>89</v>
      </c>
      <c r="C7" t="s">
        <v>309</v>
      </c>
      <c r="D7" s="12">
        <v>7</v>
      </c>
      <c r="Q7" s="50"/>
      <c r="AB7" s="356" t="s">
        <v>391</v>
      </c>
      <c r="AC7" s="19"/>
      <c r="AD7" s="20"/>
    </row>
    <row r="8" spans="1:30" ht="15" thickBot="1" x14ac:dyDescent="0.35">
      <c r="A8" s="68" t="s">
        <v>318</v>
      </c>
      <c r="B8" t="s">
        <v>66</v>
      </c>
      <c r="C8" t="s">
        <v>306</v>
      </c>
      <c r="D8" s="12">
        <v>9</v>
      </c>
      <c r="G8" s="48" t="s">
        <v>307</v>
      </c>
      <c r="H8" s="56" t="s">
        <v>13</v>
      </c>
      <c r="I8" s="42" t="s">
        <v>46</v>
      </c>
      <c r="J8" s="97" t="s">
        <v>14</v>
      </c>
      <c r="K8" s="44" t="s">
        <v>15</v>
      </c>
      <c r="L8" s="44" t="s">
        <v>51</v>
      </c>
      <c r="M8" s="44" t="s">
        <v>52</v>
      </c>
      <c r="N8" s="44" t="s">
        <v>53</v>
      </c>
      <c r="O8" s="71" t="s">
        <v>38</v>
      </c>
      <c r="P8" s="71" t="s">
        <v>59</v>
      </c>
      <c r="Q8" s="51"/>
      <c r="R8" s="42" t="s">
        <v>63</v>
      </c>
      <c r="S8" s="42" t="s">
        <v>46</v>
      </c>
      <c r="T8" s="97" t="s">
        <v>14</v>
      </c>
      <c r="U8" s="44" t="s">
        <v>15</v>
      </c>
      <c r="V8" s="44" t="s">
        <v>51</v>
      </c>
      <c r="W8" s="44" t="s">
        <v>52</v>
      </c>
      <c r="X8" s="44" t="s">
        <v>53</v>
      </c>
      <c r="Y8" s="71" t="s">
        <v>38</v>
      </c>
      <c r="Z8" s="71" t="s">
        <v>59</v>
      </c>
    </row>
    <row r="9" spans="1:30" ht="15" thickBot="1" x14ac:dyDescent="0.35">
      <c r="A9" s="11" t="s">
        <v>315</v>
      </c>
      <c r="B9" t="s">
        <v>90</v>
      </c>
      <c r="C9" t="s">
        <v>305</v>
      </c>
      <c r="D9" s="12">
        <v>9</v>
      </c>
      <c r="G9" s="22" t="s">
        <v>48</v>
      </c>
      <c r="H9" s="45" t="s">
        <v>50</v>
      </c>
      <c r="I9" s="46"/>
      <c r="J9" s="47"/>
      <c r="K9" s="47"/>
      <c r="L9" s="47"/>
      <c r="M9" s="47"/>
      <c r="N9" s="76"/>
      <c r="O9" s="77"/>
      <c r="P9" s="77"/>
      <c r="Q9" s="52"/>
      <c r="R9" s="46"/>
      <c r="S9" s="46"/>
      <c r="T9" s="47"/>
      <c r="U9" s="47"/>
      <c r="V9" s="47"/>
      <c r="W9" s="47"/>
      <c r="X9" s="76"/>
      <c r="Y9" s="77"/>
      <c r="Z9" s="77"/>
    </row>
    <row r="10" spans="1:30" x14ac:dyDescent="0.3">
      <c r="A10" s="11"/>
      <c r="D10" s="12"/>
      <c r="G10" s="13" t="s">
        <v>49</v>
      </c>
      <c r="H10" s="32" t="s">
        <v>50</v>
      </c>
      <c r="I10" s="351" t="s">
        <v>130</v>
      </c>
      <c r="J10" s="34"/>
      <c r="K10" s="34"/>
      <c r="L10" s="34">
        <v>1</v>
      </c>
      <c r="M10" s="34">
        <v>1</v>
      </c>
      <c r="N10" s="31"/>
      <c r="O10" s="78"/>
      <c r="P10" s="78"/>
      <c r="Q10" s="52"/>
      <c r="R10" s="33"/>
      <c r="S10" s="33"/>
      <c r="T10" s="34"/>
      <c r="U10" s="34"/>
      <c r="V10" s="34"/>
      <c r="W10" s="34"/>
      <c r="X10" s="31"/>
      <c r="Y10" s="78"/>
      <c r="Z10" s="78"/>
    </row>
    <row r="11" spans="1:30" x14ac:dyDescent="0.3">
      <c r="A11" s="11"/>
      <c r="B11" t="s">
        <v>21</v>
      </c>
      <c r="D11" s="12"/>
      <c r="G11" s="13"/>
      <c r="H11" s="32" t="s">
        <v>50</v>
      </c>
      <c r="I11" s="351" t="s">
        <v>382</v>
      </c>
      <c r="J11" s="34"/>
      <c r="K11" s="34"/>
      <c r="L11" s="34">
        <v>2</v>
      </c>
      <c r="M11" s="34">
        <v>2</v>
      </c>
      <c r="N11" s="31"/>
      <c r="O11" s="78"/>
      <c r="P11" s="78"/>
      <c r="Q11" s="52"/>
      <c r="R11" s="33"/>
      <c r="S11" s="33"/>
      <c r="T11" s="34"/>
      <c r="U11" s="34"/>
      <c r="V11" s="34"/>
      <c r="W11" s="34"/>
      <c r="X11" s="31"/>
      <c r="Y11" s="78"/>
      <c r="Z11" s="78"/>
    </row>
    <row r="12" spans="1:30" ht="15" thickBot="1" x14ac:dyDescent="0.35">
      <c r="A12" s="11"/>
      <c r="B12" t="s">
        <v>22</v>
      </c>
      <c r="D12" s="12"/>
      <c r="G12" s="13"/>
      <c r="H12" s="32" t="s">
        <v>50</v>
      </c>
      <c r="I12" s="33"/>
      <c r="J12" s="34"/>
      <c r="K12" s="34"/>
      <c r="L12" s="34"/>
      <c r="M12" s="34"/>
      <c r="N12" s="31"/>
      <c r="O12" s="78"/>
      <c r="P12" s="78"/>
      <c r="Q12" s="52"/>
      <c r="R12" s="33"/>
      <c r="S12" s="33"/>
      <c r="T12" s="34"/>
      <c r="U12" s="34"/>
      <c r="V12" s="34"/>
      <c r="W12" s="34"/>
      <c r="X12" s="31"/>
      <c r="Y12" s="78"/>
      <c r="Z12" s="78"/>
    </row>
    <row r="13" spans="1:30" ht="15" thickBot="1" x14ac:dyDescent="0.35">
      <c r="A13" s="11"/>
      <c r="B13" s="69" t="s">
        <v>319</v>
      </c>
      <c r="D13" s="12"/>
      <c r="G13" s="9" t="s">
        <v>41</v>
      </c>
      <c r="H13" s="56" t="s">
        <v>13</v>
      </c>
      <c r="I13" s="42" t="s">
        <v>46</v>
      </c>
      <c r="J13" s="97" t="s">
        <v>14</v>
      </c>
      <c r="K13" s="44" t="s">
        <v>15</v>
      </c>
      <c r="L13" s="44" t="s">
        <v>51</v>
      </c>
      <c r="M13" s="44" t="s">
        <v>52</v>
      </c>
      <c r="N13" s="44" t="s">
        <v>53</v>
      </c>
      <c r="O13" s="71" t="s">
        <v>38</v>
      </c>
      <c r="P13" s="71" t="s">
        <v>59</v>
      </c>
      <c r="Q13" s="51"/>
      <c r="R13" s="42" t="s">
        <v>63</v>
      </c>
      <c r="S13" s="42" t="s">
        <v>46</v>
      </c>
      <c r="T13" s="97" t="s">
        <v>14</v>
      </c>
      <c r="U13" s="44" t="s">
        <v>15</v>
      </c>
      <c r="V13" s="44" t="s">
        <v>51</v>
      </c>
      <c r="W13" s="44" t="s">
        <v>52</v>
      </c>
      <c r="X13" s="44" t="s">
        <v>53</v>
      </c>
      <c r="Y13" s="71" t="s">
        <v>38</v>
      </c>
      <c r="Z13" s="71" t="s">
        <v>59</v>
      </c>
    </row>
    <row r="14" spans="1:30" ht="15" thickBot="1" x14ac:dyDescent="0.35">
      <c r="A14" s="11"/>
      <c r="C14" s="16" t="s">
        <v>23</v>
      </c>
      <c r="D14" s="65">
        <f>SUM(D7:D13)</f>
        <v>25</v>
      </c>
      <c r="G14" s="10" t="s">
        <v>20</v>
      </c>
      <c r="H14" s="84" t="s">
        <v>50</v>
      </c>
      <c r="I14" s="85"/>
      <c r="J14" s="86"/>
      <c r="K14" s="86"/>
      <c r="L14" s="86"/>
      <c r="M14" s="86"/>
      <c r="N14" s="87"/>
      <c r="O14" s="88"/>
      <c r="P14" s="88"/>
      <c r="Q14" s="54"/>
      <c r="R14" s="88"/>
      <c r="S14" s="122"/>
      <c r="T14" s="86"/>
      <c r="U14" s="86"/>
      <c r="V14" s="86"/>
      <c r="W14" s="86"/>
      <c r="X14" s="87"/>
      <c r="Y14" s="88"/>
      <c r="Z14" s="88"/>
    </row>
    <row r="15" spans="1:30" ht="15.6" thickTop="1" thickBot="1" x14ac:dyDescent="0.35">
      <c r="A15" s="38"/>
      <c r="B15" s="19"/>
      <c r="C15" s="19"/>
      <c r="D15" s="20"/>
      <c r="G15" s="49" t="s">
        <v>55</v>
      </c>
      <c r="H15" s="89" t="s">
        <v>50</v>
      </c>
      <c r="I15" s="90"/>
      <c r="J15" s="91"/>
      <c r="K15" s="91"/>
      <c r="L15" s="91"/>
      <c r="M15" s="91"/>
      <c r="N15" s="92"/>
      <c r="O15" s="93"/>
      <c r="P15" s="93"/>
      <c r="Q15" s="94"/>
      <c r="R15" s="93"/>
      <c r="S15" s="124"/>
      <c r="T15" s="91"/>
      <c r="U15" s="91"/>
      <c r="V15" s="91"/>
      <c r="W15" s="91"/>
      <c r="X15" s="92"/>
      <c r="Y15" s="93"/>
      <c r="Z15" s="93"/>
    </row>
    <row r="16" spans="1:30" ht="15" thickBot="1" x14ac:dyDescent="0.35">
      <c r="G16" s="49">
        <f>SUM(H16:H31)</f>
        <v>11</v>
      </c>
      <c r="H16" s="57">
        <f>MAX(K16:N16)+MAX(U16:X16)</f>
        <v>3</v>
      </c>
      <c r="I16" s="35" t="s">
        <v>308</v>
      </c>
      <c r="J16" s="15"/>
      <c r="K16" s="15"/>
      <c r="L16" s="15"/>
      <c r="M16" s="15">
        <v>1</v>
      </c>
      <c r="N16" s="15">
        <v>1</v>
      </c>
      <c r="O16" s="79">
        <f>(J16+K16)*$Y$3</f>
        <v>0</v>
      </c>
      <c r="P16" s="79"/>
      <c r="Q16" s="52"/>
      <c r="R16" s="359" t="s">
        <v>359</v>
      </c>
      <c r="S16" s="15" t="s">
        <v>328</v>
      </c>
      <c r="T16" s="15">
        <v>2</v>
      </c>
      <c r="U16" s="15"/>
      <c r="V16" s="15">
        <v>2</v>
      </c>
      <c r="W16" s="15">
        <v>1</v>
      </c>
      <c r="X16" s="83"/>
      <c r="Y16" s="79">
        <f>(T16+U16)*$Y$3</f>
        <v>1</v>
      </c>
      <c r="Z16" s="79"/>
    </row>
    <row r="17" spans="1:26" x14ac:dyDescent="0.3">
      <c r="A17" s="41" t="s">
        <v>24</v>
      </c>
      <c r="B17" s="28"/>
      <c r="C17" s="28" t="s">
        <v>25</v>
      </c>
      <c r="D17" s="114">
        <f>(J6+K6)*$Y$3</f>
        <v>1.5</v>
      </c>
      <c r="G17" s="13"/>
      <c r="H17" s="57">
        <f t="shared" ref="H17:H31" si="3">MAX(K17:N17)+MAX(U17:X17)</f>
        <v>2</v>
      </c>
      <c r="I17" s="35" t="s">
        <v>336</v>
      </c>
      <c r="J17" s="15"/>
      <c r="K17" s="15">
        <v>1</v>
      </c>
      <c r="L17" s="15">
        <v>2</v>
      </c>
      <c r="M17" s="15">
        <v>2</v>
      </c>
      <c r="N17" s="15">
        <v>2</v>
      </c>
      <c r="O17" s="72">
        <f t="shared" ref="O17:O31" si="4">(J17+K17)*$Y$3</f>
        <v>0.5</v>
      </c>
      <c r="P17" s="72"/>
      <c r="Q17" s="52"/>
      <c r="R17" s="23"/>
      <c r="S17" s="15"/>
      <c r="T17" s="15"/>
      <c r="U17" s="15"/>
      <c r="V17" s="15"/>
      <c r="W17" s="15"/>
      <c r="Y17" s="72">
        <f t="shared" ref="Y17:Y31" si="5">(T17+U17)*$Y$3</f>
        <v>0</v>
      </c>
      <c r="Z17" s="72"/>
    </row>
    <row r="18" spans="1:26" ht="15" thickBot="1" x14ac:dyDescent="0.35">
      <c r="A18" s="11"/>
      <c r="C18" s="16" t="s">
        <v>26</v>
      </c>
      <c r="D18" s="115">
        <f>(J2+K2)*$Y$2</f>
        <v>3.4000000000000004</v>
      </c>
      <c r="G18" s="13"/>
      <c r="H18" s="57">
        <f t="shared" si="3"/>
        <v>2</v>
      </c>
      <c r="I18" s="35" t="s">
        <v>335</v>
      </c>
      <c r="J18" s="15"/>
      <c r="K18" s="15">
        <v>2</v>
      </c>
      <c r="L18" s="15"/>
      <c r="M18" s="15"/>
      <c r="N18" s="15"/>
      <c r="O18" s="72">
        <f t="shared" si="4"/>
        <v>1</v>
      </c>
      <c r="P18" s="72"/>
      <c r="Q18" s="52"/>
      <c r="R18" s="121"/>
      <c r="S18" s="14"/>
      <c r="T18" s="14"/>
      <c r="U18" s="14"/>
      <c r="V18" s="15"/>
      <c r="W18" s="15"/>
      <c r="Y18" s="72">
        <f t="shared" si="5"/>
        <v>0</v>
      </c>
      <c r="Z18" s="72"/>
    </row>
    <row r="19" spans="1:26" ht="15.6" thickTop="1" thickBot="1" x14ac:dyDescent="0.35">
      <c r="A19" s="38"/>
      <c r="B19" s="19"/>
      <c r="C19" s="107" t="s">
        <v>23</v>
      </c>
      <c r="D19" s="108">
        <f>SUM(D17:D18)</f>
        <v>4.9000000000000004</v>
      </c>
      <c r="G19" s="13"/>
      <c r="H19" s="57">
        <f t="shared" si="3"/>
        <v>0</v>
      </c>
      <c r="I19" s="35"/>
      <c r="J19" s="15"/>
      <c r="K19" s="15"/>
      <c r="L19" s="15"/>
      <c r="M19" s="15"/>
      <c r="N19" s="15"/>
      <c r="O19" s="72">
        <f t="shared" si="4"/>
        <v>0</v>
      </c>
      <c r="P19" s="72"/>
      <c r="Q19" s="52"/>
      <c r="R19" s="23"/>
      <c r="S19" s="15"/>
      <c r="T19" s="15"/>
      <c r="U19" s="15"/>
      <c r="V19" s="15"/>
      <c r="W19" s="15"/>
      <c r="Y19" s="72">
        <f t="shared" si="5"/>
        <v>0</v>
      </c>
      <c r="Z19" s="72"/>
    </row>
    <row r="20" spans="1:26" ht="15" thickBot="1" x14ac:dyDescent="0.35">
      <c r="G20" s="13"/>
      <c r="H20" s="57">
        <f t="shared" si="3"/>
        <v>2</v>
      </c>
      <c r="I20" s="35"/>
      <c r="J20" s="15"/>
      <c r="K20" s="15"/>
      <c r="L20" s="15"/>
      <c r="M20" s="15"/>
      <c r="N20" s="15"/>
      <c r="O20" s="72">
        <f t="shared" si="4"/>
        <v>0</v>
      </c>
      <c r="P20" s="72"/>
      <c r="Q20" s="52"/>
      <c r="R20" s="23" t="s">
        <v>333</v>
      </c>
      <c r="S20" s="15" t="s">
        <v>334</v>
      </c>
      <c r="T20" s="15"/>
      <c r="U20" s="15">
        <v>2</v>
      </c>
      <c r="V20" s="15"/>
      <c r="W20" s="15"/>
      <c r="Y20" s="72">
        <f t="shared" si="5"/>
        <v>1</v>
      </c>
      <c r="Z20" s="72"/>
    </row>
    <row r="21" spans="1:26" x14ac:dyDescent="0.3">
      <c r="A21" s="105" t="s">
        <v>61</v>
      </c>
      <c r="B21" s="28"/>
      <c r="C21" s="28"/>
      <c r="D21" s="29"/>
      <c r="G21" s="13"/>
      <c r="H21" s="57">
        <f t="shared" si="3"/>
        <v>0</v>
      </c>
      <c r="I21" s="11"/>
      <c r="J21" s="15"/>
      <c r="K21" s="15"/>
      <c r="L21" s="15"/>
      <c r="M21" s="15"/>
      <c r="N21" s="15"/>
      <c r="O21" s="72">
        <f t="shared" si="4"/>
        <v>0</v>
      </c>
      <c r="P21" s="72"/>
      <c r="Q21" s="52"/>
      <c r="R21" s="23"/>
      <c r="S21" s="15"/>
      <c r="T21" s="15"/>
      <c r="U21" s="15"/>
      <c r="V21" s="15"/>
      <c r="W21" s="15"/>
      <c r="Y21" s="72">
        <f t="shared" si="5"/>
        <v>0</v>
      </c>
      <c r="Z21" s="72"/>
    </row>
    <row r="22" spans="1:26" x14ac:dyDescent="0.3">
      <c r="A22" s="106"/>
      <c r="B22" s="111" t="s">
        <v>58</v>
      </c>
      <c r="C22" s="111"/>
      <c r="D22" s="112"/>
      <c r="G22" s="13"/>
      <c r="H22" s="57">
        <f t="shared" si="3"/>
        <v>0</v>
      </c>
      <c r="I22" s="35"/>
      <c r="J22" s="15"/>
      <c r="K22" s="15"/>
      <c r="L22" s="15"/>
      <c r="M22" s="15"/>
      <c r="N22" s="15"/>
      <c r="O22" s="72">
        <f t="shared" si="4"/>
        <v>0</v>
      </c>
      <c r="P22" s="72"/>
      <c r="Q22" s="52"/>
      <c r="R22" s="123"/>
      <c r="S22" s="184"/>
      <c r="T22" s="40"/>
      <c r="U22" s="40"/>
      <c r="V22" s="40"/>
      <c r="W22" s="40"/>
      <c r="Y22" s="72">
        <f t="shared" si="5"/>
        <v>0</v>
      </c>
      <c r="Z22" s="72"/>
    </row>
    <row r="23" spans="1:26" x14ac:dyDescent="0.3">
      <c r="A23" s="11"/>
      <c r="B23" s="118"/>
      <c r="C23" s="109" t="s">
        <v>30</v>
      </c>
      <c r="D23" s="110">
        <f>B23*0.5</f>
        <v>0</v>
      </c>
      <c r="G23" s="13"/>
      <c r="H23" s="57">
        <f t="shared" si="3"/>
        <v>0</v>
      </c>
      <c r="I23" s="35"/>
      <c r="J23" s="15"/>
      <c r="K23" s="15"/>
      <c r="L23" s="15"/>
      <c r="M23" s="15"/>
      <c r="N23" s="15"/>
      <c r="O23" s="72">
        <f t="shared" si="4"/>
        <v>0</v>
      </c>
      <c r="P23" s="72"/>
      <c r="Q23" s="52"/>
      <c r="R23" s="189" t="s">
        <v>150</v>
      </c>
      <c r="S23" s="179" t="s">
        <v>383</v>
      </c>
      <c r="T23" s="132">
        <v>1</v>
      </c>
      <c r="U23" s="132"/>
      <c r="V23" s="132"/>
      <c r="W23" s="132"/>
      <c r="X23" s="2"/>
      <c r="Y23" s="72">
        <v>0.5</v>
      </c>
      <c r="Z23" s="72"/>
    </row>
    <row r="24" spans="1:26" x14ac:dyDescent="0.3">
      <c r="A24" s="11"/>
      <c r="B24" s="118">
        <v>0</v>
      </c>
      <c r="C24" s="109" t="s">
        <v>31</v>
      </c>
      <c r="D24" s="110">
        <f>B24</f>
        <v>0</v>
      </c>
      <c r="G24" s="13"/>
      <c r="H24" s="57">
        <f t="shared" si="3"/>
        <v>0</v>
      </c>
      <c r="I24" s="35"/>
      <c r="J24" s="15"/>
      <c r="K24" s="15"/>
      <c r="L24" s="15"/>
      <c r="M24" s="15"/>
      <c r="N24" s="15"/>
      <c r="O24" s="72">
        <f t="shared" si="4"/>
        <v>0</v>
      </c>
      <c r="P24" s="72"/>
      <c r="Q24" s="52"/>
      <c r="R24" s="189"/>
      <c r="S24" s="179" t="s">
        <v>153</v>
      </c>
      <c r="T24" s="132"/>
      <c r="U24" s="132"/>
      <c r="V24" s="132"/>
      <c r="W24" s="132"/>
      <c r="X24" s="2"/>
      <c r="Y24" s="72">
        <v>0</v>
      </c>
      <c r="Z24" s="72"/>
    </row>
    <row r="25" spans="1:26" x14ac:dyDescent="0.3">
      <c r="A25" s="11"/>
      <c r="B25" s="118">
        <v>1</v>
      </c>
      <c r="C25" s="109" t="s">
        <v>32</v>
      </c>
      <c r="D25" s="110">
        <f t="shared" ref="D25:D26" si="6">B25</f>
        <v>1</v>
      </c>
      <c r="G25" s="13"/>
      <c r="H25" s="57">
        <f t="shared" si="3"/>
        <v>1</v>
      </c>
      <c r="I25" s="35"/>
      <c r="J25" s="15"/>
      <c r="K25" s="15"/>
      <c r="L25" s="15"/>
      <c r="M25" s="15"/>
      <c r="N25" s="15"/>
      <c r="O25" s="72">
        <f t="shared" si="4"/>
        <v>0</v>
      </c>
      <c r="P25" s="72"/>
      <c r="Q25" s="52"/>
      <c r="R25" s="189"/>
      <c r="S25" s="179" t="s">
        <v>384</v>
      </c>
      <c r="T25" s="132"/>
      <c r="U25" s="132">
        <v>1</v>
      </c>
      <c r="V25" s="132"/>
      <c r="W25" s="132"/>
      <c r="X25" s="2"/>
      <c r="Y25" s="72">
        <v>0.5</v>
      </c>
      <c r="Z25" s="72"/>
    </row>
    <row r="26" spans="1:26" x14ac:dyDescent="0.3">
      <c r="A26" s="11"/>
      <c r="B26" s="118">
        <v>1</v>
      </c>
      <c r="C26" s="109" t="s">
        <v>33</v>
      </c>
      <c r="D26" s="110">
        <f t="shared" si="6"/>
        <v>1</v>
      </c>
      <c r="G26" s="13"/>
      <c r="H26" s="57">
        <f t="shared" si="3"/>
        <v>0</v>
      </c>
      <c r="I26" s="35"/>
      <c r="J26" s="15"/>
      <c r="K26" s="15"/>
      <c r="L26" s="15"/>
      <c r="M26" s="15"/>
      <c r="N26" s="15"/>
      <c r="O26" s="72">
        <f t="shared" si="4"/>
        <v>0</v>
      </c>
      <c r="P26" s="72"/>
      <c r="Q26" s="52"/>
      <c r="R26" s="189"/>
      <c r="S26" s="179" t="s">
        <v>171</v>
      </c>
      <c r="T26" s="132"/>
      <c r="U26" s="132"/>
      <c r="V26" s="132"/>
      <c r="W26" s="132"/>
      <c r="X26" s="2"/>
      <c r="Y26" s="72">
        <v>0</v>
      </c>
      <c r="Z26" s="72"/>
    </row>
    <row r="27" spans="1:26" ht="15" thickBot="1" x14ac:dyDescent="0.35">
      <c r="A27" s="38"/>
      <c r="B27" s="116"/>
      <c r="C27" s="117" t="s">
        <v>34</v>
      </c>
      <c r="D27" s="113">
        <f>SUM(D23:D26)</f>
        <v>2</v>
      </c>
      <c r="G27" s="13"/>
      <c r="H27" s="57">
        <f t="shared" si="3"/>
        <v>1</v>
      </c>
      <c r="I27" s="35"/>
      <c r="J27" s="15"/>
      <c r="K27" s="15"/>
      <c r="L27" s="15"/>
      <c r="M27" s="15"/>
      <c r="N27" s="15"/>
      <c r="O27" s="72">
        <f t="shared" si="4"/>
        <v>0</v>
      </c>
      <c r="P27" s="72"/>
      <c r="Q27" s="52"/>
      <c r="R27" s="189">
        <v>5</v>
      </c>
      <c r="S27" s="179" t="s">
        <v>385</v>
      </c>
      <c r="T27" s="132"/>
      <c r="U27" s="132">
        <v>1</v>
      </c>
      <c r="V27" s="132"/>
      <c r="W27" s="132"/>
      <c r="X27" s="2"/>
      <c r="Y27" s="72">
        <v>0.5</v>
      </c>
      <c r="Z27" s="72"/>
    </row>
    <row r="28" spans="1:26" ht="15" thickBot="1" x14ac:dyDescent="0.35">
      <c r="G28" s="13"/>
      <c r="H28" s="57">
        <f t="shared" si="3"/>
        <v>0</v>
      </c>
      <c r="I28" s="35"/>
      <c r="J28" s="15"/>
      <c r="K28" s="15"/>
      <c r="L28" s="15"/>
      <c r="M28" s="15"/>
      <c r="N28" s="15"/>
      <c r="O28" s="72">
        <f t="shared" si="4"/>
        <v>0</v>
      </c>
      <c r="P28" s="72"/>
      <c r="Q28" s="52"/>
      <c r="R28" s="189"/>
      <c r="S28" s="179" t="s">
        <v>386</v>
      </c>
      <c r="T28" s="132">
        <v>0</v>
      </c>
      <c r="U28" s="132"/>
      <c r="V28" s="132"/>
      <c r="W28" s="132"/>
      <c r="X28" s="2">
        <v>0</v>
      </c>
      <c r="Y28" s="72">
        <v>0</v>
      </c>
      <c r="Z28" s="72"/>
    </row>
    <row r="29" spans="1:26" x14ac:dyDescent="0.3">
      <c r="A29" s="105" t="s">
        <v>62</v>
      </c>
      <c r="B29" s="28"/>
      <c r="C29" s="28"/>
      <c r="D29" s="29"/>
      <c r="G29" s="13"/>
      <c r="H29" s="57">
        <f t="shared" si="3"/>
        <v>0</v>
      </c>
      <c r="I29" s="35"/>
      <c r="J29" s="15"/>
      <c r="K29" s="15"/>
      <c r="L29" s="15"/>
      <c r="M29" s="15"/>
      <c r="N29" s="15"/>
      <c r="O29" s="72">
        <f t="shared" si="4"/>
        <v>0</v>
      </c>
      <c r="P29" s="72"/>
      <c r="Q29" s="52"/>
      <c r="R29" s="189"/>
      <c r="S29" s="179" t="s">
        <v>387</v>
      </c>
      <c r="T29" s="132">
        <v>4</v>
      </c>
      <c r="U29" s="132"/>
      <c r="V29" s="132"/>
      <c r="W29" s="132"/>
      <c r="X29" s="2"/>
      <c r="Y29" s="72">
        <v>2</v>
      </c>
      <c r="Z29" s="72"/>
    </row>
    <row r="30" spans="1:26" x14ac:dyDescent="0.3">
      <c r="A30" s="106"/>
      <c r="C30" t="s">
        <v>35</v>
      </c>
      <c r="D30" s="12">
        <f>P2</f>
        <v>0</v>
      </c>
      <c r="G30" s="13"/>
      <c r="H30" s="57">
        <f t="shared" si="3"/>
        <v>0</v>
      </c>
      <c r="I30" s="35"/>
      <c r="J30" s="15"/>
      <c r="K30" s="15"/>
      <c r="L30" s="15"/>
      <c r="M30" s="15"/>
      <c r="N30" s="15"/>
      <c r="O30" s="72">
        <f t="shared" si="4"/>
        <v>0</v>
      </c>
      <c r="P30" s="72"/>
      <c r="Q30" s="52"/>
      <c r="R30" s="189"/>
      <c r="S30" s="179" t="s">
        <v>388</v>
      </c>
      <c r="T30" s="132">
        <v>1</v>
      </c>
      <c r="U30" s="132"/>
      <c r="V30" s="132"/>
      <c r="W30" s="132"/>
      <c r="X30" s="2"/>
      <c r="Y30" s="72">
        <v>0.5</v>
      </c>
      <c r="Z30" s="72"/>
    </row>
    <row r="31" spans="1:26" ht="15" thickBot="1" x14ac:dyDescent="0.35">
      <c r="A31" s="11"/>
      <c r="B31" s="111" t="s">
        <v>58</v>
      </c>
      <c r="C31" s="111"/>
      <c r="D31" s="119"/>
      <c r="G31" s="17"/>
      <c r="H31" s="57">
        <f t="shared" si="3"/>
        <v>0</v>
      </c>
      <c r="I31" s="36"/>
      <c r="J31" s="18"/>
      <c r="K31" s="18"/>
      <c r="L31" s="18"/>
      <c r="M31" s="18"/>
      <c r="N31" s="18"/>
      <c r="O31" s="72">
        <f t="shared" si="4"/>
        <v>0</v>
      </c>
      <c r="P31" s="72"/>
      <c r="Q31" s="53"/>
      <c r="R31" s="190"/>
      <c r="S31" s="179"/>
      <c r="T31" s="132"/>
      <c r="U31" s="132"/>
      <c r="V31" s="132"/>
      <c r="W31" s="132"/>
      <c r="X31" s="2"/>
      <c r="Y31" s="72">
        <f t="shared" si="5"/>
        <v>0</v>
      </c>
      <c r="Z31" s="72"/>
    </row>
    <row r="32" spans="1:26" ht="15" thickBot="1" x14ac:dyDescent="0.35">
      <c r="A32" s="11"/>
      <c r="B32" s="118"/>
      <c r="C32" s="109" t="s">
        <v>27</v>
      </c>
      <c r="D32" s="110">
        <f>INT(B32/4)</f>
        <v>0</v>
      </c>
      <c r="G32" s="48" t="s">
        <v>42</v>
      </c>
      <c r="H32" s="56" t="s">
        <v>13</v>
      </c>
      <c r="I32" s="42" t="s">
        <v>46</v>
      </c>
      <c r="J32" s="97" t="s">
        <v>14</v>
      </c>
      <c r="K32" s="44" t="s">
        <v>15</v>
      </c>
      <c r="L32" s="44" t="s">
        <v>51</v>
      </c>
      <c r="M32" s="44" t="s">
        <v>52</v>
      </c>
      <c r="N32" s="44" t="s">
        <v>53</v>
      </c>
      <c r="O32" s="71" t="s">
        <v>38</v>
      </c>
      <c r="P32" s="71" t="s">
        <v>59</v>
      </c>
      <c r="Q32" s="51"/>
      <c r="R32" s="42" t="s">
        <v>63</v>
      </c>
      <c r="S32" s="42" t="s">
        <v>46</v>
      </c>
      <c r="T32" s="97" t="s">
        <v>14</v>
      </c>
      <c r="U32" s="44" t="s">
        <v>15</v>
      </c>
      <c r="V32" s="44" t="s">
        <v>51</v>
      </c>
      <c r="W32" s="44" t="s">
        <v>52</v>
      </c>
      <c r="X32" s="44" t="s">
        <v>53</v>
      </c>
      <c r="Y32" s="71" t="s">
        <v>38</v>
      </c>
      <c r="Z32" s="71" t="s">
        <v>59</v>
      </c>
    </row>
    <row r="33" spans="1:26" ht="15" thickBot="1" x14ac:dyDescent="0.35">
      <c r="A33" s="11"/>
      <c r="B33" s="118"/>
      <c r="C33" s="109" t="s">
        <v>28</v>
      </c>
      <c r="D33" s="110">
        <f>INT(B33/3)</f>
        <v>0</v>
      </c>
      <c r="G33" s="10" t="s">
        <v>20</v>
      </c>
      <c r="H33" s="84" t="s">
        <v>50</v>
      </c>
      <c r="I33" s="85"/>
      <c r="J33" s="86"/>
      <c r="K33" s="86"/>
      <c r="L33" s="86"/>
      <c r="M33" s="86"/>
      <c r="N33" s="87"/>
      <c r="O33" s="88"/>
      <c r="P33" s="88"/>
      <c r="Q33" s="54"/>
      <c r="R33" s="85"/>
      <c r="S33" s="85"/>
      <c r="T33" s="86"/>
      <c r="U33" s="86"/>
      <c r="V33" s="86"/>
      <c r="W33" s="86"/>
      <c r="X33" s="87"/>
      <c r="Y33" s="88"/>
      <c r="Z33" s="88"/>
    </row>
    <row r="34" spans="1:26" x14ac:dyDescent="0.3">
      <c r="A34" s="11"/>
      <c r="B34" s="118"/>
      <c r="C34" s="109" t="s">
        <v>29</v>
      </c>
      <c r="D34" s="110">
        <f>B34</f>
        <v>0</v>
      </c>
      <c r="G34" s="49" t="s">
        <v>55</v>
      </c>
      <c r="H34" s="89" t="s">
        <v>50</v>
      </c>
      <c r="I34" s="90"/>
      <c r="J34" s="91"/>
      <c r="K34" s="91"/>
      <c r="L34" s="91"/>
      <c r="M34" s="91"/>
      <c r="N34" s="92"/>
      <c r="O34" s="93"/>
      <c r="P34" s="93"/>
      <c r="Q34" s="94"/>
      <c r="R34" s="90"/>
      <c r="S34" s="90"/>
      <c r="T34" s="91"/>
      <c r="U34" s="91"/>
      <c r="V34" s="91"/>
      <c r="W34" s="91"/>
      <c r="X34" s="92"/>
      <c r="Y34" s="93"/>
      <c r="Z34" s="93"/>
    </row>
    <row r="35" spans="1:26" x14ac:dyDescent="0.3">
      <c r="A35" s="11"/>
      <c r="C35" t="s">
        <v>36</v>
      </c>
      <c r="D35" s="70">
        <f>INT((D14-10)/5)</f>
        <v>3</v>
      </c>
      <c r="G35" s="49">
        <f>SUM(H35:H40)</f>
        <v>0</v>
      </c>
      <c r="H35" s="57">
        <f>MAX(K35:N35)+MAX(U35:X35)</f>
        <v>0</v>
      </c>
      <c r="I35" s="11"/>
      <c r="O35" s="79">
        <f>(J35+K35)*$Y$3</f>
        <v>0</v>
      </c>
      <c r="P35" s="79"/>
      <c r="Q35" s="52"/>
      <c r="R35" s="81"/>
      <c r="S35" s="81"/>
      <c r="T35" s="82"/>
      <c r="U35" s="82"/>
      <c r="V35" s="82"/>
      <c r="W35" s="82"/>
      <c r="X35" s="83"/>
      <c r="Y35" s="79">
        <f>(T35+U35)*$Y$3</f>
        <v>0</v>
      </c>
      <c r="Z35" s="79"/>
    </row>
    <row r="36" spans="1:26" ht="15" thickBot="1" x14ac:dyDescent="0.35">
      <c r="A36" s="11"/>
      <c r="C36" s="21" t="s">
        <v>23</v>
      </c>
      <c r="D36" s="66">
        <f>D27-(D30+D35)</f>
        <v>-1</v>
      </c>
      <c r="G36" s="23"/>
      <c r="H36" s="57">
        <f t="shared" ref="H36:H40" si="7">MAX(K36:N36)+MAX(U36:X36)</f>
        <v>0</v>
      </c>
      <c r="I36" s="35"/>
      <c r="J36" s="15"/>
      <c r="K36" s="15"/>
      <c r="L36" s="15"/>
      <c r="M36" s="15"/>
      <c r="N36" s="15"/>
      <c r="O36" s="72">
        <f t="shared" ref="O36:O40" si="8">(J36+K36)*$Y$3</f>
        <v>0</v>
      </c>
      <c r="P36" s="72"/>
      <c r="Q36" s="52"/>
      <c r="R36" s="35"/>
      <c r="S36" s="35"/>
      <c r="T36" s="15"/>
      <c r="U36" s="15"/>
      <c r="V36" s="15"/>
      <c r="W36" s="15"/>
      <c r="Y36" s="72">
        <f t="shared" ref="Y36:Y40" si="9">(T36+U36)*$Y$3</f>
        <v>0</v>
      </c>
      <c r="Z36" s="72"/>
    </row>
    <row r="37" spans="1:26" ht="15.6" thickTop="1" thickBot="1" x14ac:dyDescent="0.35">
      <c r="A37" s="38"/>
      <c r="B37" s="19"/>
      <c r="C37" s="19" t="s">
        <v>37</v>
      </c>
      <c r="D37" s="20">
        <f>IF(D36&lt;=0,0,D35)</f>
        <v>0</v>
      </c>
      <c r="G37" s="23"/>
      <c r="H37" s="57">
        <f t="shared" si="7"/>
        <v>0</v>
      </c>
      <c r="I37" s="35"/>
      <c r="J37" s="15"/>
      <c r="K37" s="15"/>
      <c r="L37" s="15"/>
      <c r="M37" s="15"/>
      <c r="N37" s="15"/>
      <c r="O37" s="72">
        <f t="shared" si="8"/>
        <v>0</v>
      </c>
      <c r="P37" s="72"/>
      <c r="Q37" s="52"/>
      <c r="R37" s="35"/>
      <c r="S37" s="35"/>
      <c r="T37" s="15"/>
      <c r="U37" s="15"/>
      <c r="V37" s="15"/>
      <c r="W37" s="15"/>
      <c r="Y37" s="72">
        <f t="shared" si="9"/>
        <v>0</v>
      </c>
      <c r="Z37" s="72"/>
    </row>
    <row r="38" spans="1:26" x14ac:dyDescent="0.3">
      <c r="G38" s="23"/>
      <c r="H38" s="57">
        <f t="shared" si="7"/>
        <v>0</v>
      </c>
      <c r="I38" s="35"/>
      <c r="J38" s="15"/>
      <c r="K38" s="15"/>
      <c r="L38" s="15"/>
      <c r="M38" s="15"/>
      <c r="N38" s="15"/>
      <c r="O38" s="72">
        <f t="shared" si="8"/>
        <v>0</v>
      </c>
      <c r="P38" s="72"/>
      <c r="Q38" s="52"/>
      <c r="R38" s="35"/>
      <c r="S38" s="35"/>
      <c r="T38" s="15"/>
      <c r="U38" s="15"/>
      <c r="V38" s="15"/>
      <c r="W38" s="15"/>
      <c r="Y38" s="72">
        <f t="shared" si="9"/>
        <v>0</v>
      </c>
      <c r="Z38" s="72"/>
    </row>
    <row r="39" spans="1:26" x14ac:dyDescent="0.3">
      <c r="G39" s="23"/>
      <c r="H39" s="57">
        <f t="shared" si="7"/>
        <v>0</v>
      </c>
      <c r="I39" s="35"/>
      <c r="J39" s="15"/>
      <c r="K39" s="15"/>
      <c r="L39" s="15"/>
      <c r="M39" s="15"/>
      <c r="N39" s="15"/>
      <c r="O39" s="72">
        <f t="shared" si="8"/>
        <v>0</v>
      </c>
      <c r="P39" s="72"/>
      <c r="Q39" s="52"/>
      <c r="R39" s="35"/>
      <c r="S39" s="35"/>
      <c r="T39" s="15"/>
      <c r="U39" s="15"/>
      <c r="V39" s="15"/>
      <c r="W39" s="15"/>
      <c r="Y39" s="72">
        <f t="shared" si="9"/>
        <v>0</v>
      </c>
      <c r="Z39" s="72"/>
    </row>
    <row r="40" spans="1:26" ht="15" thickBot="1" x14ac:dyDescent="0.35">
      <c r="C40" s="24" t="s">
        <v>38</v>
      </c>
      <c r="D40" s="24">
        <f>D19-D37</f>
        <v>4.9000000000000004</v>
      </c>
      <c r="G40" s="125"/>
      <c r="H40" s="167">
        <f t="shared" si="7"/>
        <v>0</v>
      </c>
      <c r="I40" s="36"/>
      <c r="J40" s="18"/>
      <c r="K40" s="18"/>
      <c r="L40" s="18"/>
      <c r="M40" s="18"/>
      <c r="N40" s="18"/>
      <c r="O40" s="75">
        <f t="shared" si="8"/>
        <v>0</v>
      </c>
      <c r="P40" s="75"/>
      <c r="Q40" s="53"/>
      <c r="R40" s="36"/>
      <c r="S40" s="36"/>
      <c r="T40" s="18"/>
      <c r="U40" s="18"/>
      <c r="V40" s="18"/>
      <c r="W40" s="18"/>
      <c r="X40" s="19"/>
      <c r="Y40" s="75">
        <f t="shared" si="9"/>
        <v>0</v>
      </c>
      <c r="Z40" s="75"/>
    </row>
    <row r="41" spans="1:26" ht="15.6" thickTop="1" thickBot="1" x14ac:dyDescent="0.35">
      <c r="G41" s="352" t="s">
        <v>324</v>
      </c>
      <c r="H41" s="353"/>
      <c r="I41" s="353" t="s">
        <v>324</v>
      </c>
      <c r="J41" s="353"/>
      <c r="K41" s="353"/>
      <c r="L41" s="353"/>
      <c r="M41" s="353"/>
      <c r="N41" s="353"/>
      <c r="O41" s="353"/>
      <c r="P41" s="353"/>
      <c r="Q41" s="353"/>
      <c r="R41" s="353" t="s">
        <v>324</v>
      </c>
      <c r="S41" s="353" t="s">
        <v>324</v>
      </c>
      <c r="T41" s="353"/>
      <c r="U41" s="353"/>
      <c r="V41" s="353"/>
      <c r="W41" s="353"/>
      <c r="X41" s="353"/>
      <c r="Y41" s="353"/>
      <c r="Z41" s="354"/>
    </row>
    <row r="42" spans="1:26" ht="15" thickBot="1" x14ac:dyDescent="0.35">
      <c r="G42" s="9" t="s">
        <v>44</v>
      </c>
      <c r="H42" s="56" t="s">
        <v>13</v>
      </c>
      <c r="I42" s="42" t="s">
        <v>46</v>
      </c>
      <c r="J42" s="97" t="s">
        <v>14</v>
      </c>
      <c r="K42" s="44" t="s">
        <v>15</v>
      </c>
      <c r="L42" s="44" t="s">
        <v>51</v>
      </c>
      <c r="M42" s="44" t="s">
        <v>52</v>
      </c>
      <c r="N42" s="44" t="s">
        <v>53</v>
      </c>
      <c r="O42" s="71" t="s">
        <v>38</v>
      </c>
      <c r="P42" s="71" t="s">
        <v>59</v>
      </c>
      <c r="Q42" s="51"/>
      <c r="R42" s="42" t="s">
        <v>63</v>
      </c>
      <c r="S42" s="80" t="s">
        <v>46</v>
      </c>
      <c r="T42" s="97" t="s">
        <v>14</v>
      </c>
      <c r="U42" s="44" t="s">
        <v>15</v>
      </c>
      <c r="V42" s="44" t="s">
        <v>51</v>
      </c>
      <c r="W42" s="44" t="s">
        <v>52</v>
      </c>
      <c r="X42" s="44" t="s">
        <v>53</v>
      </c>
      <c r="Y42" s="71" t="s">
        <v>38</v>
      </c>
      <c r="Z42" s="71" t="s">
        <v>59</v>
      </c>
    </row>
    <row r="43" spans="1:26" x14ac:dyDescent="0.3">
      <c r="G43" s="25" t="s">
        <v>331</v>
      </c>
      <c r="H43" s="58">
        <f t="shared" ref="H43:H46" si="10">MAX(K43:N43)+MAX(U43:X43)</f>
        <v>2</v>
      </c>
      <c r="I43" s="268" t="s">
        <v>112</v>
      </c>
      <c r="O43" s="79">
        <f t="shared" ref="O43:O46" si="11">(J43+K43)*$Y$3</f>
        <v>0</v>
      </c>
      <c r="P43" s="79"/>
      <c r="Q43" s="52"/>
      <c r="R43" s="120"/>
      <c r="S43" t="s">
        <v>332</v>
      </c>
      <c r="V43">
        <v>1</v>
      </c>
      <c r="W43">
        <v>1</v>
      </c>
      <c r="X43">
        <v>2</v>
      </c>
      <c r="Y43" s="79">
        <f t="shared" ref="Y43:Y46" si="12">(T43+U43)*$Y$3</f>
        <v>0</v>
      </c>
      <c r="Z43" s="79"/>
    </row>
    <row r="44" spans="1:26" ht="15" thickBot="1" x14ac:dyDescent="0.35">
      <c r="G44" s="27" t="s">
        <v>39</v>
      </c>
      <c r="H44" s="59">
        <f t="shared" si="10"/>
        <v>2</v>
      </c>
      <c r="I44" s="268" t="s">
        <v>112</v>
      </c>
      <c r="J44" s="18"/>
      <c r="K44" s="18"/>
      <c r="L44" s="18"/>
      <c r="M44" s="18"/>
      <c r="N44" s="18"/>
      <c r="O44" s="75">
        <f t="shared" si="11"/>
        <v>0</v>
      </c>
      <c r="P44" s="75"/>
      <c r="Q44" s="53"/>
      <c r="R44" s="17"/>
      <c r="S44" s="19" t="s">
        <v>337</v>
      </c>
      <c r="T44" s="19"/>
      <c r="U44" s="19">
        <v>2</v>
      </c>
      <c r="V44" s="19">
        <v>1</v>
      </c>
      <c r="W44" s="19">
        <v>1</v>
      </c>
      <c r="X44" s="19"/>
      <c r="Y44" s="75">
        <f t="shared" si="12"/>
        <v>1</v>
      </c>
      <c r="Z44" s="75"/>
    </row>
    <row r="45" spans="1:26" x14ac:dyDescent="0.3">
      <c r="G45" s="25" t="s">
        <v>45</v>
      </c>
      <c r="H45" s="58">
        <f t="shared" si="10"/>
        <v>0</v>
      </c>
      <c r="I45" s="37"/>
      <c r="J45" s="26"/>
      <c r="K45" s="26"/>
      <c r="L45" s="26"/>
      <c r="M45" s="26"/>
      <c r="N45" s="26"/>
      <c r="O45" s="74">
        <f t="shared" si="11"/>
        <v>0</v>
      </c>
      <c r="P45" s="74"/>
      <c r="Q45" s="54"/>
      <c r="R45" s="41"/>
      <c r="S45" s="41"/>
      <c r="T45" s="28"/>
      <c r="U45" s="28"/>
      <c r="V45" s="28"/>
      <c r="W45" s="28"/>
      <c r="X45" s="28"/>
      <c r="Y45" s="74">
        <f t="shared" si="12"/>
        <v>0</v>
      </c>
      <c r="Z45" s="74"/>
    </row>
    <row r="46" spans="1:26" ht="15" thickBot="1" x14ac:dyDescent="0.35">
      <c r="G46" s="30" t="s">
        <v>39</v>
      </c>
      <c r="H46" s="59">
        <f t="shared" si="10"/>
        <v>0</v>
      </c>
      <c r="I46" s="38"/>
      <c r="J46" s="19"/>
      <c r="K46" s="19"/>
      <c r="L46" s="19"/>
      <c r="M46" s="19"/>
      <c r="N46" s="19"/>
      <c r="O46" s="75">
        <f t="shared" si="11"/>
        <v>0</v>
      </c>
      <c r="P46" s="75"/>
      <c r="Q46" s="53"/>
      <c r="R46" s="38"/>
      <c r="S46" s="38"/>
      <c r="T46" s="19"/>
      <c r="U46" s="19"/>
      <c r="V46" s="19"/>
      <c r="W46" s="19"/>
      <c r="X46" s="19"/>
      <c r="Y46" s="75">
        <f t="shared" si="12"/>
        <v>0</v>
      </c>
      <c r="Z46" s="75"/>
    </row>
    <row r="47" spans="1:26" ht="15" thickBot="1" x14ac:dyDescent="0.35"/>
    <row r="48" spans="1:26" ht="15" thickBot="1" x14ac:dyDescent="0.35">
      <c r="G48" s="9" t="s">
        <v>40</v>
      </c>
      <c r="H48" s="56" t="s">
        <v>13</v>
      </c>
      <c r="I48" s="42" t="s">
        <v>46</v>
      </c>
      <c r="J48" s="97" t="s">
        <v>14</v>
      </c>
      <c r="K48" s="44" t="s">
        <v>15</v>
      </c>
      <c r="L48" s="44" t="s">
        <v>51</v>
      </c>
      <c r="M48" s="44" t="s">
        <v>52</v>
      </c>
      <c r="N48" s="44" t="s">
        <v>53</v>
      </c>
      <c r="O48" s="71" t="s">
        <v>38</v>
      </c>
      <c r="P48" s="71" t="s">
        <v>59</v>
      </c>
      <c r="Q48" s="51"/>
      <c r="R48" s="42" t="s">
        <v>63</v>
      </c>
      <c r="S48" s="42" t="s">
        <v>46</v>
      </c>
      <c r="T48" s="97" t="s">
        <v>14</v>
      </c>
      <c r="U48" s="44" t="s">
        <v>15</v>
      </c>
      <c r="V48" s="44" t="s">
        <v>51</v>
      </c>
      <c r="W48" s="44" t="s">
        <v>52</v>
      </c>
      <c r="X48" s="44" t="s">
        <v>53</v>
      </c>
      <c r="Y48" s="71" t="s">
        <v>38</v>
      </c>
      <c r="Z48" s="71" t="s">
        <v>59</v>
      </c>
    </row>
    <row r="49" spans="7:26" ht="15" thickBot="1" x14ac:dyDescent="0.35">
      <c r="G49" s="22" t="s">
        <v>54</v>
      </c>
      <c r="H49" s="58">
        <f t="shared" ref="H49:H51" si="13">MAX(K49:N49)+MAX(U49:X49)</f>
        <v>0</v>
      </c>
      <c r="I49" s="15"/>
      <c r="J49" s="15"/>
      <c r="K49" s="15"/>
      <c r="L49" s="15"/>
      <c r="M49" s="15"/>
      <c r="N49" s="15"/>
      <c r="O49" s="72">
        <f t="shared" ref="O49:O55" si="14">(J49+K49)*$Y$3</f>
        <v>0</v>
      </c>
      <c r="P49" s="72"/>
      <c r="Q49" s="52"/>
      <c r="R49" s="120"/>
      <c r="Y49" s="72">
        <f t="shared" ref="Y49:Y50" si="15">(T49+U49)*$Y$3</f>
        <v>0</v>
      </c>
      <c r="Z49" s="72"/>
    </row>
    <row r="50" spans="7:26" x14ac:dyDescent="0.3">
      <c r="G50" s="49" t="s">
        <v>56</v>
      </c>
      <c r="H50" s="60">
        <f t="shared" si="13"/>
        <v>0</v>
      </c>
      <c r="I50" s="15"/>
      <c r="J50" s="15"/>
      <c r="K50" s="15"/>
      <c r="L50" s="15"/>
      <c r="M50" s="15"/>
      <c r="N50" s="15"/>
      <c r="O50" s="72">
        <f t="shared" si="14"/>
        <v>0</v>
      </c>
      <c r="P50" s="72"/>
      <c r="Q50" s="52"/>
      <c r="R50" s="121"/>
      <c r="S50" s="14"/>
      <c r="T50" s="14"/>
      <c r="U50" s="14"/>
      <c r="V50" s="14"/>
      <c r="W50" s="14"/>
      <c r="Y50" s="72">
        <f t="shared" si="15"/>
        <v>0</v>
      </c>
      <c r="Z50" s="72"/>
    </row>
    <row r="51" spans="7:26" x14ac:dyDescent="0.3">
      <c r="G51" s="49">
        <f>SUM(H49:H53)</f>
        <v>0</v>
      </c>
      <c r="H51" s="60">
        <f t="shared" si="13"/>
        <v>0</v>
      </c>
      <c r="I51" s="15"/>
      <c r="J51" s="15"/>
      <c r="K51" s="15"/>
      <c r="L51" s="15"/>
      <c r="M51" s="15"/>
      <c r="N51" s="15"/>
      <c r="O51" s="72">
        <f t="shared" si="14"/>
        <v>0</v>
      </c>
      <c r="P51" s="72"/>
      <c r="Q51" s="52"/>
      <c r="R51" s="13"/>
      <c r="Y51" s="72">
        <f t="shared" ref="Y51:Y53" si="16">SUM(T51:U51)*$Y$3</f>
        <v>0</v>
      </c>
      <c r="Z51" s="72"/>
    </row>
    <row r="52" spans="7:26" x14ac:dyDescent="0.3">
      <c r="G52" s="13"/>
      <c r="H52" s="60">
        <f>MAX(K51:N51)+MAX(U51:X51)</f>
        <v>0</v>
      </c>
      <c r="I52" s="15"/>
      <c r="J52" s="15"/>
      <c r="K52" s="15"/>
      <c r="L52" s="15"/>
      <c r="M52" s="15"/>
      <c r="N52" s="15"/>
      <c r="O52" s="72">
        <f t="shared" si="14"/>
        <v>0</v>
      </c>
      <c r="P52" s="72"/>
      <c r="Q52" s="52"/>
      <c r="R52" s="13"/>
      <c r="Y52" s="72">
        <f t="shared" si="16"/>
        <v>0</v>
      </c>
      <c r="Z52" s="72"/>
    </row>
    <row r="53" spans="7:26" ht="15" thickBot="1" x14ac:dyDescent="0.35">
      <c r="G53" s="13"/>
      <c r="H53" s="60">
        <f>MAX(K52:N52)+MAX(U52:X52)</f>
        <v>0</v>
      </c>
      <c r="I53" s="15"/>
      <c r="J53" s="15"/>
      <c r="K53" s="15"/>
      <c r="L53" s="15"/>
      <c r="M53" s="15"/>
      <c r="N53" s="15"/>
      <c r="O53" s="73">
        <f t="shared" si="14"/>
        <v>0</v>
      </c>
      <c r="P53" s="73"/>
      <c r="Q53" s="52"/>
      <c r="R53" s="17"/>
      <c r="Y53" s="73">
        <f t="shared" si="16"/>
        <v>0</v>
      </c>
      <c r="Z53" s="73"/>
    </row>
    <row r="54" spans="7:26" x14ac:dyDescent="0.3">
      <c r="G54" s="25" t="s">
        <v>45</v>
      </c>
      <c r="H54" s="58">
        <f t="shared" ref="H54:H55" si="17">MAX(K54:N54)+MAX(U54:X54)</f>
        <v>0</v>
      </c>
      <c r="I54" s="37"/>
      <c r="J54" s="26"/>
      <c r="K54" s="26"/>
      <c r="L54" s="26"/>
      <c r="M54" s="26"/>
      <c r="N54" s="26"/>
      <c r="O54" s="74">
        <f t="shared" si="14"/>
        <v>0</v>
      </c>
      <c r="P54" s="74"/>
      <c r="Q54" s="54"/>
      <c r="R54" s="28"/>
      <c r="S54" s="28"/>
      <c r="T54" s="28"/>
      <c r="U54" s="28"/>
      <c r="V54" s="28"/>
      <c r="W54" s="28"/>
      <c r="X54" s="28"/>
      <c r="Y54" s="74">
        <f t="shared" ref="Y54:Y55" si="18">(T54+U54)*$Y$3</f>
        <v>0</v>
      </c>
      <c r="Z54" s="74"/>
    </row>
    <row r="55" spans="7:26" ht="15" thickBot="1" x14ac:dyDescent="0.35">
      <c r="G55" s="30" t="s">
        <v>39</v>
      </c>
      <c r="H55" s="59">
        <f t="shared" si="17"/>
        <v>0</v>
      </c>
      <c r="I55" s="38"/>
      <c r="J55" s="19"/>
      <c r="K55" s="19"/>
      <c r="L55" s="19"/>
      <c r="M55" s="19"/>
      <c r="N55" s="19"/>
      <c r="O55" s="75">
        <f t="shared" si="14"/>
        <v>0</v>
      </c>
      <c r="P55" s="75"/>
      <c r="Q55" s="53"/>
      <c r="R55" s="19"/>
      <c r="S55" s="19"/>
      <c r="T55" s="19"/>
      <c r="U55" s="19"/>
      <c r="V55" s="19"/>
      <c r="W55" s="19"/>
      <c r="X55" s="19"/>
      <c r="Y55" s="75">
        <f t="shared" si="18"/>
        <v>0</v>
      </c>
      <c r="Z55" s="75"/>
    </row>
  </sheetData>
  <mergeCells count="1">
    <mergeCell ref="T4:U4"/>
  </mergeCells>
  <conditionalFormatting sqref="D2">
    <cfRule type="cellIs" dxfId="11" priority="1" operator="lessThan">
      <formula>0</formula>
    </cfRule>
    <cfRule type="cellIs" dxfId="10" priority="2" operator="equal">
      <formula>0</formula>
    </cfRule>
    <cfRule type="cellIs" dxfId="9" priority="3" operator="greaterThan">
      <formula>0</formula>
    </cfRule>
  </conditionalFormatting>
  <conditionalFormatting sqref="D40">
    <cfRule type="cellIs" dxfId="8" priority="4" operator="equal">
      <formula>0</formula>
    </cfRule>
    <cfRule type="cellIs" dxfId="7" priority="5" operator="lessThan">
      <formula>0</formula>
    </cfRule>
    <cfRule type="cellIs" dxfId="6" priority="6" operator="greaterThan">
      <formula>0</formula>
    </cfRule>
  </conditionalFormatting>
  <pageMargins left="0.7" right="0.7" top="0.75" bottom="0.75" header="0.3" footer="0.3"/>
  <pageSetup paperSize="9" scale="44" orientation="landscape" horizontalDpi="4294967293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6EEC-E7BA-4B66-9A43-25DCE2A8A426}">
  <sheetPr>
    <tabColor theme="9" tint="0.59999389629810485"/>
    <pageSetUpPr fitToPage="1"/>
  </sheetPr>
  <dimension ref="A1:Z83"/>
  <sheetViews>
    <sheetView zoomScale="89" zoomScaleNormal="89" workbookViewId="0">
      <selection activeCell="G3" sqref="G3"/>
    </sheetView>
  </sheetViews>
  <sheetFormatPr defaultRowHeight="14.4" x14ac:dyDescent="0.3"/>
  <cols>
    <col min="2" max="2" width="10.6640625" customWidth="1"/>
    <col min="3" max="3" width="18.109375" customWidth="1"/>
    <col min="5" max="6" width="4.109375" customWidth="1"/>
    <col min="7" max="7" width="19" customWidth="1"/>
    <col min="8" max="8" width="5.5546875" style="55" customWidth="1"/>
    <col min="9" max="9" width="27.5546875" customWidth="1"/>
    <col min="10" max="10" width="5.88671875" customWidth="1"/>
    <col min="11" max="11" width="6.44140625" customWidth="1"/>
    <col min="12" max="12" width="6.5546875" customWidth="1"/>
    <col min="13" max="13" width="6.44140625" customWidth="1"/>
    <col min="14" max="14" width="6.109375" customWidth="1"/>
    <col min="16" max="16" width="6.33203125" customWidth="1"/>
    <col min="17" max="17" width="3.44140625" customWidth="1"/>
    <col min="18" max="18" width="13.6640625" customWidth="1"/>
    <col min="19" max="19" width="20" customWidth="1"/>
    <col min="20" max="24" width="6" customWidth="1"/>
    <col min="26" max="26" width="6.5546875" customWidth="1"/>
  </cols>
  <sheetData>
    <row r="1" spans="1:26" ht="15" thickBot="1" x14ac:dyDescent="0.35"/>
    <row r="2" spans="1:26" x14ac:dyDescent="0.3">
      <c r="C2" s="1" t="s">
        <v>0</v>
      </c>
      <c r="D2" s="1">
        <f>D40+D3+D4</f>
        <v>0</v>
      </c>
      <c r="I2" s="2" t="s">
        <v>1</v>
      </c>
      <c r="J2" s="3">
        <f t="shared" ref="J2:P2" si="0">J6+T6</f>
        <v>0</v>
      </c>
      <c r="K2" s="3">
        <f t="shared" si="0"/>
        <v>0</v>
      </c>
      <c r="L2" s="3">
        <f t="shared" si="0"/>
        <v>0</v>
      </c>
      <c r="M2" s="3">
        <f t="shared" si="0"/>
        <v>0</v>
      </c>
      <c r="N2" s="3">
        <f t="shared" si="0"/>
        <v>0</v>
      </c>
      <c r="O2" s="3">
        <f t="shared" si="0"/>
        <v>0</v>
      </c>
      <c r="P2" s="3">
        <f t="shared" si="0"/>
        <v>0</v>
      </c>
      <c r="W2" s="99" t="s">
        <v>2</v>
      </c>
      <c r="X2" s="100"/>
      <c r="Y2" s="101">
        <v>0.2</v>
      </c>
      <c r="Z2" s="98"/>
    </row>
    <row r="3" spans="1:26" ht="15" thickBot="1" x14ac:dyDescent="0.35">
      <c r="C3" s="4" t="s">
        <v>3</v>
      </c>
      <c r="D3" s="4"/>
      <c r="W3" s="102" t="s">
        <v>4</v>
      </c>
      <c r="X3" s="103"/>
      <c r="Y3" s="104">
        <v>0.5</v>
      </c>
    </row>
    <row r="4" spans="1:26" ht="15" thickBot="1" x14ac:dyDescent="0.35">
      <c r="C4" s="4" t="s">
        <v>5</v>
      </c>
      <c r="D4" s="4">
        <v>0</v>
      </c>
      <c r="I4" s="5" t="s">
        <v>6</v>
      </c>
      <c r="J4" s="5"/>
      <c r="K4" s="5"/>
      <c r="Q4" s="50"/>
      <c r="R4" s="6" t="s">
        <v>7</v>
      </c>
      <c r="S4" s="6"/>
      <c r="T4" s="385" t="s">
        <v>8</v>
      </c>
      <c r="U4" s="385"/>
    </row>
    <row r="5" spans="1:26" ht="15.6" thickTop="1" thickBot="1" x14ac:dyDescent="0.35">
      <c r="G5" s="61" t="s">
        <v>57</v>
      </c>
      <c r="H5" s="62">
        <f>SUM(H8:H83)</f>
        <v>0</v>
      </c>
      <c r="I5" s="5" t="s">
        <v>12</v>
      </c>
      <c r="J5" s="95" t="s">
        <v>14</v>
      </c>
      <c r="K5" s="7" t="s">
        <v>15</v>
      </c>
      <c r="L5" s="7" t="s">
        <v>51</v>
      </c>
      <c r="M5" s="7" t="s">
        <v>52</v>
      </c>
      <c r="N5" s="7" t="s">
        <v>53</v>
      </c>
      <c r="O5" s="7" t="s">
        <v>38</v>
      </c>
      <c r="P5" s="7" t="s">
        <v>59</v>
      </c>
      <c r="Q5" s="50"/>
      <c r="R5" s="6" t="s">
        <v>12</v>
      </c>
      <c r="S5" s="6"/>
      <c r="T5" s="96" t="s">
        <v>14</v>
      </c>
      <c r="U5" s="8" t="s">
        <v>15</v>
      </c>
      <c r="V5" s="8" t="s">
        <v>51</v>
      </c>
      <c r="W5" s="8" t="s">
        <v>52</v>
      </c>
      <c r="X5" s="8" t="s">
        <v>53</v>
      </c>
      <c r="Y5" s="8" t="s">
        <v>38</v>
      </c>
      <c r="Z5" s="7" t="s">
        <v>59</v>
      </c>
    </row>
    <row r="6" spans="1:26" ht="15" thickBot="1" x14ac:dyDescent="0.35">
      <c r="A6" s="67"/>
      <c r="B6" s="28" t="s">
        <v>9</v>
      </c>
      <c r="C6" s="28" t="s">
        <v>10</v>
      </c>
      <c r="D6" s="29" t="s">
        <v>11</v>
      </c>
      <c r="G6" s="63" t="s">
        <v>16</v>
      </c>
      <c r="H6" s="64">
        <f>H5*50</f>
        <v>0</v>
      </c>
      <c r="J6" s="3">
        <f t="shared" ref="J6:O6" si="1">SUM(J10:J154)</f>
        <v>0</v>
      </c>
      <c r="K6" s="3">
        <f t="shared" si="1"/>
        <v>0</v>
      </c>
      <c r="L6" s="3">
        <f t="shared" si="1"/>
        <v>0</v>
      </c>
      <c r="M6" s="3">
        <f t="shared" si="1"/>
        <v>0</v>
      </c>
      <c r="N6" s="3">
        <f t="shared" si="1"/>
        <v>0</v>
      </c>
      <c r="O6" s="3">
        <f t="shared" si="1"/>
        <v>0</v>
      </c>
      <c r="P6" s="3"/>
      <c r="Q6" s="50"/>
      <c r="T6" s="3">
        <f t="shared" ref="T6:Y6" si="2">SUM(T14:T154)</f>
        <v>0</v>
      </c>
      <c r="U6" s="3">
        <f t="shared" si="2"/>
        <v>0</v>
      </c>
      <c r="V6" s="3">
        <f t="shared" si="2"/>
        <v>0</v>
      </c>
      <c r="W6" s="3">
        <f t="shared" si="2"/>
        <v>0</v>
      </c>
      <c r="X6" s="3">
        <f t="shared" si="2"/>
        <v>0</v>
      </c>
      <c r="Y6" s="3">
        <f t="shared" si="2"/>
        <v>0</v>
      </c>
      <c r="Z6" s="3"/>
    </row>
    <row r="7" spans="1:26" ht="15.6" thickTop="1" thickBot="1" x14ac:dyDescent="0.35">
      <c r="A7" s="68"/>
      <c r="B7" t="s">
        <v>17</v>
      </c>
      <c r="D7" s="12">
        <v>5</v>
      </c>
      <c r="Q7" s="50"/>
    </row>
    <row r="8" spans="1:26" ht="15" thickBot="1" x14ac:dyDescent="0.35">
      <c r="A8" s="11"/>
      <c r="B8" t="s">
        <v>18</v>
      </c>
      <c r="D8" s="12">
        <v>5</v>
      </c>
      <c r="G8" s="48" t="s">
        <v>47</v>
      </c>
      <c r="H8" s="56" t="s">
        <v>13</v>
      </c>
      <c r="I8" s="42" t="s">
        <v>46</v>
      </c>
      <c r="J8" s="97" t="s">
        <v>14</v>
      </c>
      <c r="K8" s="44" t="s">
        <v>15</v>
      </c>
      <c r="L8" s="44" t="s">
        <v>51</v>
      </c>
      <c r="M8" s="44" t="s">
        <v>52</v>
      </c>
      <c r="N8" s="44" t="s">
        <v>53</v>
      </c>
      <c r="O8" s="71" t="s">
        <v>38</v>
      </c>
      <c r="P8" s="71" t="s">
        <v>59</v>
      </c>
      <c r="Q8" s="51"/>
      <c r="R8" s="42" t="s">
        <v>63</v>
      </c>
      <c r="S8" s="42" t="s">
        <v>46</v>
      </c>
      <c r="T8" s="97" t="s">
        <v>14</v>
      </c>
      <c r="U8" s="44" t="s">
        <v>15</v>
      </c>
      <c r="V8" s="44" t="s">
        <v>51</v>
      </c>
      <c r="W8" s="44" t="s">
        <v>52</v>
      </c>
      <c r="X8" s="44" t="s">
        <v>53</v>
      </c>
      <c r="Y8" s="71" t="s">
        <v>38</v>
      </c>
      <c r="Z8" s="71" t="s">
        <v>59</v>
      </c>
    </row>
    <row r="9" spans="1:26" ht="15" thickBot="1" x14ac:dyDescent="0.35">
      <c r="A9" s="11"/>
      <c r="B9" t="s">
        <v>19</v>
      </c>
      <c r="D9" s="12">
        <v>5</v>
      </c>
      <c r="G9" s="22" t="s">
        <v>48</v>
      </c>
      <c r="H9" s="45" t="s">
        <v>50</v>
      </c>
      <c r="O9" s="77"/>
      <c r="P9" s="77"/>
      <c r="Q9" s="52"/>
      <c r="R9" s="46"/>
      <c r="S9" s="46"/>
      <c r="T9" s="47"/>
      <c r="U9" s="47"/>
      <c r="V9" s="47"/>
      <c r="W9" s="47"/>
      <c r="X9" s="76"/>
      <c r="Y9" s="77"/>
      <c r="Z9" s="77"/>
    </row>
    <row r="10" spans="1:26" x14ac:dyDescent="0.3">
      <c r="A10" s="11"/>
      <c r="D10" s="12"/>
      <c r="G10" s="13" t="s">
        <v>49</v>
      </c>
      <c r="H10" s="32" t="s">
        <v>50</v>
      </c>
      <c r="I10" s="46"/>
      <c r="J10" s="47"/>
      <c r="K10" s="47"/>
      <c r="L10" s="47"/>
      <c r="M10" s="47"/>
      <c r="N10" s="76"/>
      <c r="O10" s="77"/>
      <c r="P10" s="78"/>
      <c r="Q10" s="52"/>
      <c r="R10" s="33"/>
      <c r="S10" s="33"/>
      <c r="T10" s="34"/>
      <c r="U10" s="34"/>
      <c r="V10" s="34"/>
      <c r="W10" s="34"/>
      <c r="X10" s="31"/>
      <c r="Y10" s="78"/>
      <c r="Z10" s="78"/>
    </row>
    <row r="11" spans="1:26" x14ac:dyDescent="0.3">
      <c r="A11" s="11"/>
      <c r="B11" t="s">
        <v>21</v>
      </c>
      <c r="D11" s="12"/>
      <c r="G11" s="13"/>
      <c r="H11" s="32" t="s">
        <v>50</v>
      </c>
      <c r="I11" s="33"/>
      <c r="J11" s="34"/>
      <c r="K11" s="34"/>
      <c r="L11" s="34"/>
      <c r="M11" s="34"/>
      <c r="N11" s="31"/>
      <c r="O11" s="78"/>
      <c r="P11" s="78"/>
      <c r="Q11" s="52"/>
      <c r="R11" s="33"/>
      <c r="S11" s="33"/>
      <c r="T11" s="34"/>
      <c r="U11" s="34"/>
      <c r="V11" s="34"/>
      <c r="W11" s="34"/>
      <c r="X11" s="31"/>
      <c r="Y11" s="78"/>
      <c r="Z11" s="78"/>
    </row>
    <row r="12" spans="1:26" ht="15" thickBot="1" x14ac:dyDescent="0.35">
      <c r="A12" s="11"/>
      <c r="B12" t="s">
        <v>22</v>
      </c>
      <c r="D12" s="12"/>
      <c r="G12" s="13"/>
      <c r="H12" s="32" t="s">
        <v>50</v>
      </c>
      <c r="I12" s="33"/>
      <c r="J12" s="34"/>
      <c r="K12" s="34"/>
      <c r="L12" s="34"/>
      <c r="M12" s="34"/>
      <c r="N12" s="31"/>
      <c r="O12" s="78"/>
      <c r="P12" s="78"/>
      <c r="Q12" s="52"/>
      <c r="R12" s="33"/>
      <c r="S12" s="33"/>
      <c r="T12" s="34"/>
      <c r="U12" s="34"/>
      <c r="V12" s="34"/>
      <c r="W12" s="34"/>
      <c r="X12" s="31"/>
      <c r="Y12" s="78"/>
      <c r="Z12" s="78"/>
    </row>
    <row r="13" spans="1:26" ht="15" thickBot="1" x14ac:dyDescent="0.35">
      <c r="A13" s="11"/>
      <c r="B13" s="69" t="s">
        <v>60</v>
      </c>
      <c r="D13" s="12"/>
      <c r="G13" s="9" t="s">
        <v>41</v>
      </c>
      <c r="H13" s="56" t="s">
        <v>13</v>
      </c>
      <c r="I13" s="42" t="s">
        <v>46</v>
      </c>
      <c r="J13" s="97" t="s">
        <v>14</v>
      </c>
      <c r="K13" s="44" t="s">
        <v>15</v>
      </c>
      <c r="L13" s="44" t="s">
        <v>51</v>
      </c>
      <c r="M13" s="44" t="s">
        <v>52</v>
      </c>
      <c r="N13" s="44" t="s">
        <v>53</v>
      </c>
      <c r="O13" s="71" t="s">
        <v>38</v>
      </c>
      <c r="P13" s="71" t="s">
        <v>59</v>
      </c>
      <c r="Q13" s="51"/>
      <c r="R13" s="42" t="s">
        <v>63</v>
      </c>
      <c r="S13" s="42" t="s">
        <v>46</v>
      </c>
      <c r="T13" s="97" t="s">
        <v>14</v>
      </c>
      <c r="U13" s="44" t="s">
        <v>15</v>
      </c>
      <c r="V13" s="44" t="s">
        <v>51</v>
      </c>
      <c r="W13" s="44" t="s">
        <v>52</v>
      </c>
      <c r="X13" s="44" t="s">
        <v>53</v>
      </c>
      <c r="Y13" s="71" t="s">
        <v>38</v>
      </c>
      <c r="Z13" s="71" t="s">
        <v>59</v>
      </c>
    </row>
    <row r="14" spans="1:26" ht="15" thickBot="1" x14ac:dyDescent="0.35">
      <c r="A14" s="11"/>
      <c r="C14" s="16" t="s">
        <v>23</v>
      </c>
      <c r="D14" s="65">
        <f>SUM(D7:D13)</f>
        <v>15</v>
      </c>
      <c r="G14" s="10" t="s">
        <v>20</v>
      </c>
      <c r="H14" s="84" t="s">
        <v>50</v>
      </c>
      <c r="I14" s="85"/>
      <c r="J14" s="86"/>
      <c r="K14" s="86"/>
      <c r="L14" s="86"/>
      <c r="M14" s="86"/>
      <c r="N14" s="87"/>
      <c r="O14" s="88"/>
      <c r="P14" s="88"/>
      <c r="Q14" s="54"/>
      <c r="R14" s="85"/>
      <c r="S14" s="85"/>
      <c r="T14" s="86"/>
      <c r="U14" s="86"/>
      <c r="V14" s="86"/>
      <c r="W14" s="86"/>
      <c r="X14" s="87"/>
      <c r="Y14" s="88"/>
      <c r="Z14" s="88"/>
    </row>
    <row r="15" spans="1:26" ht="15.6" thickTop="1" thickBot="1" x14ac:dyDescent="0.35">
      <c r="A15" s="38"/>
      <c r="B15" s="19"/>
      <c r="C15" s="19"/>
      <c r="D15" s="20"/>
      <c r="G15" s="49" t="s">
        <v>55</v>
      </c>
      <c r="H15" s="89" t="s">
        <v>50</v>
      </c>
      <c r="I15" s="90"/>
      <c r="J15" s="91"/>
      <c r="K15" s="91"/>
      <c r="L15" s="91"/>
      <c r="M15" s="91"/>
      <c r="N15" s="92"/>
      <c r="O15" s="93"/>
      <c r="P15" s="93"/>
      <c r="Q15" s="94"/>
      <c r="R15" s="90"/>
      <c r="S15" s="90"/>
      <c r="T15" s="91"/>
      <c r="U15" s="91"/>
      <c r="V15" s="91"/>
      <c r="W15" s="91"/>
      <c r="X15" s="92"/>
      <c r="Y15" s="93"/>
      <c r="Z15" s="93"/>
    </row>
    <row r="16" spans="1:26" ht="15" thickBot="1" x14ac:dyDescent="0.35">
      <c r="G16" s="49">
        <f>SUM(H16:H31)</f>
        <v>0</v>
      </c>
      <c r="H16" s="57">
        <f>MAX(K16:N16)+MAX(U16:X16)</f>
        <v>0</v>
      </c>
      <c r="I16" s="11"/>
      <c r="O16" s="79">
        <f>(J16+K16)*$Y$3</f>
        <v>0</v>
      </c>
      <c r="P16" s="79"/>
      <c r="Q16" s="52"/>
      <c r="R16" s="81"/>
      <c r="S16" s="81"/>
      <c r="T16" s="82"/>
      <c r="U16" s="82"/>
      <c r="V16" s="82"/>
      <c r="W16" s="82"/>
      <c r="X16" s="83"/>
      <c r="Y16" s="79">
        <f>(T16+U16)*$Y$3</f>
        <v>0</v>
      </c>
      <c r="Z16" s="79"/>
    </row>
    <row r="17" spans="1:26" x14ac:dyDescent="0.3">
      <c r="A17" s="41" t="s">
        <v>24</v>
      </c>
      <c r="B17" s="28"/>
      <c r="C17" s="28" t="s">
        <v>25</v>
      </c>
      <c r="D17" s="114">
        <f>(J6+K6)*$Y$3</f>
        <v>0</v>
      </c>
      <c r="G17" s="13"/>
      <c r="H17" s="57">
        <f t="shared" ref="H17:H31" si="3">MAX(K17:N17)+MAX(U17:X17)</f>
        <v>0</v>
      </c>
      <c r="I17" s="35"/>
      <c r="J17" s="15"/>
      <c r="K17" s="15"/>
      <c r="L17" s="15"/>
      <c r="M17" s="15"/>
      <c r="N17" s="15"/>
      <c r="O17" s="72">
        <f t="shared" ref="O17:O31" si="4">(J17+K17)*$Y$3</f>
        <v>0</v>
      </c>
      <c r="P17" s="72"/>
      <c r="Q17" s="52"/>
      <c r="R17" s="35"/>
      <c r="S17" s="35"/>
      <c r="T17" s="15"/>
      <c r="U17" s="15"/>
      <c r="V17" s="15"/>
      <c r="W17" s="15"/>
      <c r="Y17" s="72">
        <f t="shared" ref="Y17:Y31" si="5">(T17+U17)*$Y$3</f>
        <v>0</v>
      </c>
      <c r="Z17" s="72"/>
    </row>
    <row r="18" spans="1:26" ht="15" thickBot="1" x14ac:dyDescent="0.35">
      <c r="A18" s="11"/>
      <c r="C18" s="16" t="s">
        <v>26</v>
      </c>
      <c r="D18" s="115">
        <f>(J2+K2)*$Y$2</f>
        <v>0</v>
      </c>
      <c r="G18" s="13"/>
      <c r="H18" s="57">
        <f t="shared" si="3"/>
        <v>0</v>
      </c>
      <c r="I18" s="35"/>
      <c r="J18" s="15"/>
      <c r="K18" s="15"/>
      <c r="L18" s="15"/>
      <c r="M18" s="15"/>
      <c r="N18" s="15"/>
      <c r="O18" s="72">
        <f t="shared" si="4"/>
        <v>0</v>
      </c>
      <c r="P18" s="72"/>
      <c r="Q18" s="52"/>
      <c r="R18" s="35"/>
      <c r="S18" s="35"/>
      <c r="T18" s="15"/>
      <c r="U18" s="15"/>
      <c r="V18" s="15"/>
      <c r="W18" s="15"/>
      <c r="Y18" s="72">
        <f t="shared" si="5"/>
        <v>0</v>
      </c>
      <c r="Z18" s="72"/>
    </row>
    <row r="19" spans="1:26" ht="15.6" thickTop="1" thickBot="1" x14ac:dyDescent="0.35">
      <c r="A19" s="38"/>
      <c r="B19" s="19"/>
      <c r="C19" s="107" t="s">
        <v>23</v>
      </c>
      <c r="D19" s="108">
        <f>SUM(D17:D18)</f>
        <v>0</v>
      </c>
      <c r="G19" s="13"/>
      <c r="H19" s="57">
        <f t="shared" si="3"/>
        <v>0</v>
      </c>
      <c r="I19" s="35"/>
      <c r="J19" s="15"/>
      <c r="K19" s="15"/>
      <c r="L19" s="15"/>
      <c r="M19" s="15"/>
      <c r="N19" s="15"/>
      <c r="O19" s="72">
        <f t="shared" si="4"/>
        <v>0</v>
      </c>
      <c r="P19" s="72"/>
      <c r="Q19" s="52"/>
      <c r="R19" s="35"/>
      <c r="S19" s="35"/>
      <c r="T19" s="15"/>
      <c r="U19" s="15"/>
      <c r="V19" s="15"/>
      <c r="W19" s="15"/>
      <c r="Y19" s="72">
        <f t="shared" si="5"/>
        <v>0</v>
      </c>
      <c r="Z19" s="72"/>
    </row>
    <row r="20" spans="1:26" ht="15" thickBot="1" x14ac:dyDescent="0.35">
      <c r="G20" s="13"/>
      <c r="H20" s="57">
        <f t="shared" si="3"/>
        <v>0</v>
      </c>
      <c r="I20" s="35"/>
      <c r="N20" s="15"/>
      <c r="O20" s="72">
        <f t="shared" si="4"/>
        <v>0</v>
      </c>
      <c r="P20" s="72"/>
      <c r="Q20" s="52"/>
      <c r="R20" s="35"/>
      <c r="S20" s="35"/>
      <c r="T20" s="15"/>
      <c r="U20" s="15"/>
      <c r="V20" s="15"/>
      <c r="W20" s="15"/>
      <c r="Y20" s="72">
        <f t="shared" si="5"/>
        <v>0</v>
      </c>
      <c r="Z20" s="72"/>
    </row>
    <row r="21" spans="1:26" x14ac:dyDescent="0.3">
      <c r="A21" s="105" t="s">
        <v>61</v>
      </c>
      <c r="B21" s="28"/>
      <c r="C21" s="28"/>
      <c r="D21" s="29"/>
      <c r="G21" s="13"/>
      <c r="H21" s="57">
        <f t="shared" si="3"/>
        <v>0</v>
      </c>
      <c r="I21" s="11"/>
      <c r="J21" s="15"/>
      <c r="K21" s="15"/>
      <c r="L21" s="15"/>
      <c r="M21" s="15"/>
      <c r="N21" s="15"/>
      <c r="O21" s="72">
        <f t="shared" si="4"/>
        <v>0</v>
      </c>
      <c r="P21" s="72"/>
      <c r="Q21" s="52"/>
      <c r="R21" s="35"/>
      <c r="S21" s="35"/>
      <c r="T21" s="15"/>
      <c r="U21" s="15"/>
      <c r="V21" s="15"/>
      <c r="W21" s="15"/>
      <c r="Y21" s="72">
        <f t="shared" si="5"/>
        <v>0</v>
      </c>
      <c r="Z21" s="72"/>
    </row>
    <row r="22" spans="1:26" x14ac:dyDescent="0.3">
      <c r="A22" s="106"/>
      <c r="B22" s="111" t="s">
        <v>58</v>
      </c>
      <c r="C22" s="111"/>
      <c r="D22" s="112"/>
      <c r="G22" s="13"/>
      <c r="H22" s="57">
        <f t="shared" si="3"/>
        <v>0</v>
      </c>
      <c r="I22" s="35"/>
      <c r="J22" s="15"/>
      <c r="K22" s="15"/>
      <c r="L22" s="15"/>
      <c r="M22" s="15"/>
      <c r="N22" s="15"/>
      <c r="O22" s="72">
        <f t="shared" si="4"/>
        <v>0</v>
      </c>
      <c r="P22" s="72"/>
      <c r="Q22" s="52"/>
      <c r="R22" s="39"/>
      <c r="S22" s="39"/>
      <c r="T22" s="40"/>
      <c r="U22" s="40"/>
      <c r="V22" s="40"/>
      <c r="W22" s="40"/>
      <c r="Y22" s="72">
        <f t="shared" si="5"/>
        <v>0</v>
      </c>
      <c r="Z22" s="72"/>
    </row>
    <row r="23" spans="1:26" x14ac:dyDescent="0.3">
      <c r="A23" s="11"/>
      <c r="B23" s="118"/>
      <c r="C23" s="109" t="s">
        <v>30</v>
      </c>
      <c r="D23" s="110">
        <f>B23*0.5</f>
        <v>0</v>
      </c>
      <c r="G23" s="13"/>
      <c r="H23" s="57">
        <f t="shared" si="3"/>
        <v>0</v>
      </c>
      <c r="I23" s="35"/>
      <c r="J23" s="15"/>
      <c r="K23" s="15"/>
      <c r="L23" s="15"/>
      <c r="M23" s="15"/>
      <c r="N23" s="15"/>
      <c r="O23" s="72">
        <f t="shared" si="4"/>
        <v>0</v>
      </c>
      <c r="P23" s="72"/>
      <c r="Q23" s="52"/>
      <c r="R23" s="35"/>
      <c r="S23" s="35"/>
      <c r="T23" s="15"/>
      <c r="U23" s="15"/>
      <c r="V23" s="15"/>
      <c r="W23" s="15"/>
      <c r="Y23" s="72">
        <f t="shared" si="5"/>
        <v>0</v>
      </c>
      <c r="Z23" s="72"/>
    </row>
    <row r="24" spans="1:26" x14ac:dyDescent="0.3">
      <c r="A24" s="11"/>
      <c r="B24" s="118"/>
      <c r="C24" s="109" t="s">
        <v>31</v>
      </c>
      <c r="D24" s="110">
        <f>B24</f>
        <v>0</v>
      </c>
      <c r="G24" s="13"/>
      <c r="H24" s="57">
        <f t="shared" si="3"/>
        <v>0</v>
      </c>
      <c r="I24" s="35"/>
      <c r="J24" s="15"/>
      <c r="K24" s="15"/>
      <c r="L24" s="15"/>
      <c r="M24" s="15"/>
      <c r="N24" s="15"/>
      <c r="O24" s="72">
        <f t="shared" si="4"/>
        <v>0</v>
      </c>
      <c r="P24" s="72"/>
      <c r="Q24" s="52"/>
      <c r="R24" s="35"/>
      <c r="S24" s="35"/>
      <c r="T24" s="15"/>
      <c r="U24" s="15"/>
      <c r="V24" s="15"/>
      <c r="W24" s="15"/>
      <c r="Y24" s="72">
        <f t="shared" si="5"/>
        <v>0</v>
      </c>
      <c r="Z24" s="72"/>
    </row>
    <row r="25" spans="1:26" x14ac:dyDescent="0.3">
      <c r="A25" s="11"/>
      <c r="B25" s="118"/>
      <c r="C25" s="109" t="s">
        <v>32</v>
      </c>
      <c r="D25" s="110">
        <f t="shared" ref="D25:D26" si="6">B25</f>
        <v>0</v>
      </c>
      <c r="G25" s="13"/>
      <c r="H25" s="57">
        <f t="shared" si="3"/>
        <v>0</v>
      </c>
      <c r="I25" s="35"/>
      <c r="J25" s="15"/>
      <c r="K25" s="15"/>
      <c r="L25" s="15"/>
      <c r="M25" s="15"/>
      <c r="N25" s="15"/>
      <c r="O25" s="72">
        <f t="shared" si="4"/>
        <v>0</v>
      </c>
      <c r="P25" s="72"/>
      <c r="Q25" s="52"/>
      <c r="R25" s="35"/>
      <c r="S25" s="35"/>
      <c r="T25" s="15"/>
      <c r="U25" s="15"/>
      <c r="V25" s="15"/>
      <c r="W25" s="15"/>
      <c r="Y25" s="72">
        <f t="shared" si="5"/>
        <v>0</v>
      </c>
      <c r="Z25" s="72"/>
    </row>
    <row r="26" spans="1:26" x14ac:dyDescent="0.3">
      <c r="A26" s="11"/>
      <c r="B26" s="118"/>
      <c r="C26" s="109" t="s">
        <v>33</v>
      </c>
      <c r="D26" s="110">
        <f t="shared" si="6"/>
        <v>0</v>
      </c>
      <c r="G26" s="13"/>
      <c r="H26" s="57">
        <f t="shared" si="3"/>
        <v>0</v>
      </c>
      <c r="I26" s="35"/>
      <c r="J26" s="15"/>
      <c r="K26" s="15"/>
      <c r="L26" s="15"/>
      <c r="M26" s="15"/>
      <c r="N26" s="15"/>
      <c r="O26" s="72">
        <f t="shared" si="4"/>
        <v>0</v>
      </c>
      <c r="P26" s="72"/>
      <c r="Q26" s="52"/>
      <c r="R26" s="35"/>
      <c r="S26" s="35"/>
      <c r="T26" s="15"/>
      <c r="U26" s="15"/>
      <c r="V26" s="15"/>
      <c r="W26" s="15"/>
      <c r="Y26" s="72">
        <f t="shared" si="5"/>
        <v>0</v>
      </c>
      <c r="Z26" s="72"/>
    </row>
    <row r="27" spans="1:26" ht="15" thickBot="1" x14ac:dyDescent="0.35">
      <c r="A27" s="38"/>
      <c r="B27" s="116"/>
      <c r="C27" s="117" t="s">
        <v>34</v>
      </c>
      <c r="D27" s="113">
        <f>SUM(D23:D26)</f>
        <v>0</v>
      </c>
      <c r="G27" s="13"/>
      <c r="H27" s="57">
        <f t="shared" si="3"/>
        <v>0</v>
      </c>
      <c r="I27" s="35"/>
      <c r="J27" s="15"/>
      <c r="K27" s="15"/>
      <c r="L27" s="15"/>
      <c r="M27" s="15"/>
      <c r="N27" s="15"/>
      <c r="O27" s="72">
        <f t="shared" si="4"/>
        <v>0</v>
      </c>
      <c r="P27" s="72"/>
      <c r="Q27" s="52"/>
      <c r="R27" s="35"/>
      <c r="S27" s="35"/>
      <c r="T27" s="15"/>
      <c r="U27" s="15"/>
      <c r="V27" s="15"/>
      <c r="W27" s="15"/>
      <c r="Y27" s="72">
        <f t="shared" si="5"/>
        <v>0</v>
      </c>
      <c r="Z27" s="72"/>
    </row>
    <row r="28" spans="1:26" ht="15" thickBot="1" x14ac:dyDescent="0.35">
      <c r="G28" s="13"/>
      <c r="H28" s="57">
        <f t="shared" si="3"/>
        <v>0</v>
      </c>
      <c r="I28" s="35"/>
      <c r="J28" s="15"/>
      <c r="K28" s="15"/>
      <c r="L28" s="15"/>
      <c r="M28" s="15"/>
      <c r="N28" s="15"/>
      <c r="O28" s="72">
        <f t="shared" si="4"/>
        <v>0</v>
      </c>
      <c r="P28" s="72"/>
      <c r="Q28" s="52"/>
      <c r="R28" s="35"/>
      <c r="S28" s="35"/>
      <c r="T28" s="15"/>
      <c r="U28" s="15"/>
      <c r="V28" s="15"/>
      <c r="W28" s="15"/>
      <c r="Y28" s="72">
        <f t="shared" si="5"/>
        <v>0</v>
      </c>
      <c r="Z28" s="72"/>
    </row>
    <row r="29" spans="1:26" x14ac:dyDescent="0.3">
      <c r="A29" s="105" t="s">
        <v>62</v>
      </c>
      <c r="B29" s="28"/>
      <c r="C29" s="28"/>
      <c r="D29" s="29"/>
      <c r="G29" s="13"/>
      <c r="H29" s="57">
        <f t="shared" si="3"/>
        <v>0</v>
      </c>
      <c r="I29" s="35"/>
      <c r="J29" s="15"/>
      <c r="K29" s="15"/>
      <c r="L29" s="15"/>
      <c r="M29" s="15"/>
      <c r="N29" s="15"/>
      <c r="O29" s="72">
        <f t="shared" si="4"/>
        <v>0</v>
      </c>
      <c r="P29" s="72"/>
      <c r="Q29" s="52"/>
      <c r="R29" s="35"/>
      <c r="S29" s="35"/>
      <c r="T29" s="15"/>
      <c r="U29" s="15"/>
      <c r="V29" s="15"/>
      <c r="W29" s="15"/>
      <c r="Y29" s="72">
        <f t="shared" si="5"/>
        <v>0</v>
      </c>
      <c r="Z29" s="72"/>
    </row>
    <row r="30" spans="1:26" x14ac:dyDescent="0.3">
      <c r="A30" s="106"/>
      <c r="C30" t="s">
        <v>35</v>
      </c>
      <c r="D30" s="12">
        <f>P2</f>
        <v>0</v>
      </c>
      <c r="G30" s="13"/>
      <c r="H30" s="57">
        <f t="shared" si="3"/>
        <v>0</v>
      </c>
      <c r="I30" s="35"/>
      <c r="J30" s="15"/>
      <c r="K30" s="15"/>
      <c r="L30" s="15"/>
      <c r="M30" s="15"/>
      <c r="N30" s="15"/>
      <c r="O30" s="72">
        <f t="shared" si="4"/>
        <v>0</v>
      </c>
      <c r="P30" s="72"/>
      <c r="Q30" s="52"/>
      <c r="R30" s="35"/>
      <c r="S30" s="35"/>
      <c r="T30" s="15"/>
      <c r="U30" s="15"/>
      <c r="V30" s="15"/>
      <c r="W30" s="15"/>
      <c r="Y30" s="72">
        <f t="shared" si="5"/>
        <v>0</v>
      </c>
      <c r="Z30" s="72"/>
    </row>
    <row r="31" spans="1:26" ht="15" thickBot="1" x14ac:dyDescent="0.35">
      <c r="A31" s="11"/>
      <c r="B31" s="111" t="s">
        <v>58</v>
      </c>
      <c r="C31" s="111"/>
      <c r="D31" s="119"/>
      <c r="G31" s="17"/>
      <c r="H31" s="57">
        <f t="shared" si="3"/>
        <v>0</v>
      </c>
      <c r="I31" s="36"/>
      <c r="J31" s="18"/>
      <c r="K31" s="18"/>
      <c r="L31" s="18"/>
      <c r="M31" s="18"/>
      <c r="N31" s="18"/>
      <c r="O31" s="72">
        <f t="shared" si="4"/>
        <v>0</v>
      </c>
      <c r="P31" s="72"/>
      <c r="Q31" s="53"/>
      <c r="R31" s="36"/>
      <c r="S31" s="36"/>
      <c r="T31" s="18"/>
      <c r="U31" s="18"/>
      <c r="V31" s="18"/>
      <c r="W31" s="18"/>
      <c r="X31" s="19"/>
      <c r="Y31" s="72">
        <f t="shared" si="5"/>
        <v>0</v>
      </c>
      <c r="Z31" s="72"/>
    </row>
    <row r="32" spans="1:26" ht="15" thickBot="1" x14ac:dyDescent="0.35">
      <c r="A32" s="11"/>
      <c r="B32" s="118"/>
      <c r="C32" s="109" t="s">
        <v>27</v>
      </c>
      <c r="D32" s="110">
        <f>INT(B32/4)</f>
        <v>0</v>
      </c>
      <c r="G32" s="48" t="s">
        <v>42</v>
      </c>
      <c r="H32" s="56" t="s">
        <v>13</v>
      </c>
      <c r="I32" s="42" t="s">
        <v>46</v>
      </c>
      <c r="J32" s="97" t="s">
        <v>14</v>
      </c>
      <c r="K32" s="44" t="s">
        <v>15</v>
      </c>
      <c r="L32" s="44" t="s">
        <v>51</v>
      </c>
      <c r="M32" s="44" t="s">
        <v>52</v>
      </c>
      <c r="N32" s="44" t="s">
        <v>53</v>
      </c>
      <c r="O32" s="71" t="s">
        <v>38</v>
      </c>
      <c r="P32" s="71" t="s">
        <v>59</v>
      </c>
      <c r="Q32" s="51"/>
      <c r="R32" s="42" t="s">
        <v>63</v>
      </c>
      <c r="S32" s="42" t="s">
        <v>46</v>
      </c>
      <c r="T32" s="97" t="s">
        <v>14</v>
      </c>
      <c r="U32" s="44" t="s">
        <v>15</v>
      </c>
      <c r="V32" s="44" t="s">
        <v>51</v>
      </c>
      <c r="W32" s="44" t="s">
        <v>52</v>
      </c>
      <c r="X32" s="44" t="s">
        <v>53</v>
      </c>
      <c r="Y32" s="71" t="s">
        <v>38</v>
      </c>
      <c r="Z32" s="71" t="s">
        <v>59</v>
      </c>
    </row>
    <row r="33" spans="1:26" ht="15" thickBot="1" x14ac:dyDescent="0.35">
      <c r="A33" s="11"/>
      <c r="B33" s="118"/>
      <c r="C33" s="109" t="s">
        <v>28</v>
      </c>
      <c r="D33" s="110">
        <f>INT(B33/3)</f>
        <v>0</v>
      </c>
      <c r="G33" s="22" t="s">
        <v>20</v>
      </c>
      <c r="H33" s="84" t="s">
        <v>50</v>
      </c>
      <c r="I33" s="85"/>
      <c r="J33" s="86"/>
      <c r="K33" s="86"/>
      <c r="L33" s="86"/>
      <c r="M33" s="86"/>
      <c r="N33" s="87"/>
      <c r="O33" s="88"/>
      <c r="P33" s="88"/>
      <c r="Q33" s="54"/>
      <c r="R33" s="85"/>
      <c r="S33" s="85"/>
      <c r="T33" s="86"/>
      <c r="U33" s="86"/>
      <c r="V33" s="86"/>
      <c r="W33" s="86"/>
      <c r="X33" s="87"/>
      <c r="Y33" s="88"/>
      <c r="Z33" s="88"/>
    </row>
    <row r="34" spans="1:26" x14ac:dyDescent="0.3">
      <c r="A34" s="11"/>
      <c r="B34" s="118"/>
      <c r="C34" s="109" t="s">
        <v>29</v>
      </c>
      <c r="D34" s="110">
        <f>B34</f>
        <v>0</v>
      </c>
      <c r="G34" s="49" t="s">
        <v>55</v>
      </c>
      <c r="H34" s="89" t="s">
        <v>50</v>
      </c>
      <c r="I34" s="90"/>
      <c r="J34" s="91"/>
      <c r="K34" s="91"/>
      <c r="L34" s="91"/>
      <c r="M34" s="91"/>
      <c r="N34" s="92"/>
      <c r="O34" s="93"/>
      <c r="P34" s="93"/>
      <c r="Q34" s="94"/>
      <c r="R34" s="90"/>
      <c r="S34" s="90"/>
      <c r="T34" s="91"/>
      <c r="U34" s="91"/>
      <c r="V34" s="91"/>
      <c r="W34" s="91"/>
      <c r="X34" s="92"/>
      <c r="Y34" s="93"/>
      <c r="Z34" s="93"/>
    </row>
    <row r="35" spans="1:26" x14ac:dyDescent="0.3">
      <c r="A35" s="11"/>
      <c r="C35" t="s">
        <v>36</v>
      </c>
      <c r="D35" s="70">
        <f>INT((D14-10)/5)</f>
        <v>1</v>
      </c>
      <c r="G35" s="49">
        <f>SUM(H35:H50)</f>
        <v>0</v>
      </c>
      <c r="H35" s="57">
        <f>MAX(K35:N35)+MAX(U35:X35)</f>
        <v>0</v>
      </c>
      <c r="I35" s="11"/>
      <c r="O35" s="79">
        <f>(J35+K35)*$Y$3</f>
        <v>0</v>
      </c>
      <c r="P35" s="79"/>
      <c r="Q35" s="52"/>
      <c r="R35" s="81"/>
      <c r="S35" s="81"/>
      <c r="T35" s="82"/>
      <c r="U35" s="82"/>
      <c r="V35" s="82"/>
      <c r="W35" s="82"/>
      <c r="X35" s="83"/>
      <c r="Y35" s="79">
        <f>(T35+U35)*$Y$3</f>
        <v>0</v>
      </c>
      <c r="Z35" s="79"/>
    </row>
    <row r="36" spans="1:26" ht="15" thickBot="1" x14ac:dyDescent="0.35">
      <c r="A36" s="11"/>
      <c r="C36" s="21" t="s">
        <v>23</v>
      </c>
      <c r="D36" s="66">
        <f>D27-(D30+D35)</f>
        <v>-1</v>
      </c>
      <c r="G36" s="23"/>
      <c r="H36" s="57">
        <f t="shared" ref="H36:H50" si="7">MAX(K36:N36)+MAX(U36:X36)</f>
        <v>0</v>
      </c>
      <c r="I36" s="35"/>
      <c r="J36" s="15"/>
      <c r="K36" s="15"/>
      <c r="L36" s="15"/>
      <c r="M36" s="15"/>
      <c r="N36" s="15"/>
      <c r="O36" s="72">
        <f t="shared" ref="O36:O50" si="8">(J36+K36)*$Y$3</f>
        <v>0</v>
      </c>
      <c r="P36" s="72"/>
      <c r="Q36" s="52"/>
      <c r="R36" s="35"/>
      <c r="S36" s="35"/>
      <c r="T36" s="15"/>
      <c r="U36" s="15"/>
      <c r="V36" s="15"/>
      <c r="W36" s="15"/>
      <c r="Y36" s="72">
        <f t="shared" ref="Y36:Y50" si="9">(T36+U36)*$Y$3</f>
        <v>0</v>
      </c>
      <c r="Z36" s="72"/>
    </row>
    <row r="37" spans="1:26" ht="15.6" thickTop="1" thickBot="1" x14ac:dyDescent="0.35">
      <c r="A37" s="38"/>
      <c r="B37" s="19"/>
      <c r="C37" s="19" t="s">
        <v>37</v>
      </c>
      <c r="D37" s="20">
        <f>IF(D36&lt;=0,0,D35)</f>
        <v>0</v>
      </c>
      <c r="G37" s="23"/>
      <c r="H37" s="57">
        <f t="shared" si="7"/>
        <v>0</v>
      </c>
      <c r="I37" s="35"/>
      <c r="J37" s="15"/>
      <c r="K37" s="15"/>
      <c r="L37" s="15"/>
      <c r="M37" s="15"/>
      <c r="N37" s="15"/>
      <c r="O37" s="72">
        <f t="shared" si="8"/>
        <v>0</v>
      </c>
      <c r="P37" s="72"/>
      <c r="Q37" s="52"/>
      <c r="R37" s="35"/>
      <c r="S37" s="35"/>
      <c r="T37" s="15"/>
      <c r="U37" s="15"/>
      <c r="V37" s="15"/>
      <c r="W37" s="15"/>
      <c r="Y37" s="72">
        <f t="shared" si="9"/>
        <v>0</v>
      </c>
      <c r="Z37" s="72"/>
    </row>
    <row r="38" spans="1:26" x14ac:dyDescent="0.3">
      <c r="G38" s="23"/>
      <c r="H38" s="57">
        <f t="shared" si="7"/>
        <v>0</v>
      </c>
      <c r="I38" s="35"/>
      <c r="J38" s="15"/>
      <c r="K38" s="15"/>
      <c r="L38" s="15"/>
      <c r="M38" s="15"/>
      <c r="N38" s="15"/>
      <c r="O38" s="72">
        <f t="shared" si="8"/>
        <v>0</v>
      </c>
      <c r="P38" s="72"/>
      <c r="Q38" s="52"/>
      <c r="R38" s="35"/>
      <c r="S38" s="35"/>
      <c r="T38" s="15"/>
      <c r="U38" s="15"/>
      <c r="V38" s="15"/>
      <c r="W38" s="15"/>
      <c r="Y38" s="72">
        <f t="shared" si="9"/>
        <v>0</v>
      </c>
      <c r="Z38" s="72"/>
    </row>
    <row r="39" spans="1:26" x14ac:dyDescent="0.3">
      <c r="G39" s="23"/>
      <c r="H39" s="57">
        <f t="shared" si="7"/>
        <v>0</v>
      </c>
      <c r="I39" s="35"/>
      <c r="J39" s="15"/>
      <c r="K39" s="15"/>
      <c r="L39" s="15"/>
      <c r="M39" s="15"/>
      <c r="N39" s="15"/>
      <c r="O39" s="72">
        <f t="shared" si="8"/>
        <v>0</v>
      </c>
      <c r="P39" s="72"/>
      <c r="Q39" s="52"/>
      <c r="R39" s="35"/>
      <c r="S39" s="35"/>
      <c r="T39" s="15"/>
      <c r="U39" s="15"/>
      <c r="V39" s="15"/>
      <c r="W39" s="15"/>
      <c r="Y39" s="72">
        <f t="shared" si="9"/>
        <v>0</v>
      </c>
      <c r="Z39" s="72"/>
    </row>
    <row r="40" spans="1:26" ht="15" thickBot="1" x14ac:dyDescent="0.35">
      <c r="C40" s="24" t="s">
        <v>38</v>
      </c>
      <c r="D40" s="24">
        <f>D19-D37</f>
        <v>0</v>
      </c>
      <c r="G40" s="23"/>
      <c r="H40" s="57">
        <f t="shared" si="7"/>
        <v>0</v>
      </c>
      <c r="I40" s="11"/>
      <c r="J40" s="15"/>
      <c r="K40" s="15"/>
      <c r="L40" s="15"/>
      <c r="M40" s="15"/>
      <c r="N40" s="15"/>
      <c r="O40" s="72">
        <f t="shared" si="8"/>
        <v>0</v>
      </c>
      <c r="P40" s="72"/>
      <c r="Q40" s="52"/>
      <c r="R40" s="35"/>
      <c r="S40" s="35"/>
      <c r="T40" s="15"/>
      <c r="U40" s="15"/>
      <c r="V40" s="15"/>
      <c r="W40" s="15"/>
      <c r="Y40" s="72">
        <f t="shared" si="9"/>
        <v>0</v>
      </c>
      <c r="Z40" s="72"/>
    </row>
    <row r="41" spans="1:26" ht="15" thickTop="1" x14ac:dyDescent="0.3">
      <c r="G41" s="23"/>
      <c r="H41" s="57">
        <f t="shared" si="7"/>
        <v>0</v>
      </c>
      <c r="I41" s="35"/>
      <c r="J41" s="15"/>
      <c r="K41" s="15"/>
      <c r="L41" s="15"/>
      <c r="M41" s="15"/>
      <c r="N41" s="15"/>
      <c r="O41" s="72">
        <f t="shared" si="8"/>
        <v>0</v>
      </c>
      <c r="P41" s="72"/>
      <c r="Q41" s="52"/>
      <c r="R41" s="39"/>
      <c r="S41" s="39"/>
      <c r="T41" s="40"/>
      <c r="U41" s="40"/>
      <c r="V41" s="40"/>
      <c r="W41" s="40"/>
      <c r="Y41" s="72">
        <f t="shared" si="9"/>
        <v>0</v>
      </c>
      <c r="Z41" s="72"/>
    </row>
    <row r="42" spans="1:26" x14ac:dyDescent="0.3">
      <c r="G42" s="23"/>
      <c r="H42" s="57">
        <f t="shared" si="7"/>
        <v>0</v>
      </c>
      <c r="I42" s="35"/>
      <c r="J42" s="15"/>
      <c r="K42" s="15"/>
      <c r="L42" s="15"/>
      <c r="M42" s="15"/>
      <c r="N42" s="15"/>
      <c r="O42" s="72">
        <f t="shared" si="8"/>
        <v>0</v>
      </c>
      <c r="P42" s="72"/>
      <c r="Q42" s="52"/>
      <c r="R42" s="35"/>
      <c r="S42" s="35"/>
      <c r="T42" s="15"/>
      <c r="U42" s="15"/>
      <c r="V42" s="15"/>
      <c r="W42" s="15"/>
      <c r="Y42" s="72">
        <f t="shared" si="9"/>
        <v>0</v>
      </c>
      <c r="Z42" s="72"/>
    </row>
    <row r="43" spans="1:26" x14ac:dyDescent="0.3">
      <c r="G43" s="23"/>
      <c r="H43" s="57">
        <f t="shared" si="7"/>
        <v>0</v>
      </c>
      <c r="I43" s="35"/>
      <c r="J43" s="15"/>
      <c r="K43" s="15"/>
      <c r="L43" s="15"/>
      <c r="M43" s="15"/>
      <c r="N43" s="15"/>
      <c r="O43" s="72">
        <f t="shared" si="8"/>
        <v>0</v>
      </c>
      <c r="P43" s="72"/>
      <c r="Q43" s="52"/>
      <c r="R43" s="35"/>
      <c r="S43" s="35"/>
      <c r="T43" s="15"/>
      <c r="U43" s="15"/>
      <c r="V43" s="15"/>
      <c r="W43" s="15"/>
      <c r="Y43" s="72">
        <f t="shared" si="9"/>
        <v>0</v>
      </c>
      <c r="Z43" s="72"/>
    </row>
    <row r="44" spans="1:26" x14ac:dyDescent="0.3">
      <c r="G44" s="23"/>
      <c r="H44" s="57">
        <f t="shared" si="7"/>
        <v>0</v>
      </c>
      <c r="I44" s="35"/>
      <c r="J44" s="15"/>
      <c r="K44" s="15"/>
      <c r="L44" s="15"/>
      <c r="M44" s="15"/>
      <c r="N44" s="15"/>
      <c r="O44" s="72">
        <f t="shared" si="8"/>
        <v>0</v>
      </c>
      <c r="P44" s="72"/>
      <c r="Q44" s="52"/>
      <c r="R44" s="35"/>
      <c r="S44" s="35"/>
      <c r="T44" s="15"/>
      <c r="U44" s="15"/>
      <c r="V44" s="15"/>
      <c r="W44" s="15"/>
      <c r="Y44" s="72">
        <f t="shared" si="9"/>
        <v>0</v>
      </c>
      <c r="Z44" s="72"/>
    </row>
    <row r="45" spans="1:26" x14ac:dyDescent="0.3">
      <c r="G45" s="23"/>
      <c r="H45" s="57">
        <f t="shared" si="7"/>
        <v>0</v>
      </c>
      <c r="I45" s="35"/>
      <c r="J45" s="15"/>
      <c r="K45" s="15"/>
      <c r="L45" s="15"/>
      <c r="M45" s="15"/>
      <c r="N45" s="15"/>
      <c r="O45" s="72">
        <f t="shared" si="8"/>
        <v>0</v>
      </c>
      <c r="P45" s="72"/>
      <c r="Q45" s="52"/>
      <c r="R45" s="35"/>
      <c r="S45" s="35"/>
      <c r="T45" s="15"/>
      <c r="U45" s="15"/>
      <c r="V45" s="15"/>
      <c r="W45" s="15"/>
      <c r="Y45" s="72">
        <f t="shared" si="9"/>
        <v>0</v>
      </c>
      <c r="Z45" s="72"/>
    </row>
    <row r="46" spans="1:26" x14ac:dyDescent="0.3">
      <c r="G46" s="23"/>
      <c r="H46" s="57">
        <f t="shared" si="7"/>
        <v>0</v>
      </c>
      <c r="I46" s="35"/>
      <c r="J46" s="15"/>
      <c r="K46" s="15"/>
      <c r="L46" s="15"/>
      <c r="M46" s="15"/>
      <c r="N46" s="15"/>
      <c r="O46" s="72">
        <f t="shared" si="8"/>
        <v>0</v>
      </c>
      <c r="P46" s="72"/>
      <c r="Q46" s="52"/>
      <c r="R46" s="35"/>
      <c r="S46" s="35"/>
      <c r="T46" s="15"/>
      <c r="U46" s="15"/>
      <c r="V46" s="15"/>
      <c r="W46" s="15"/>
      <c r="Y46" s="72">
        <f t="shared" si="9"/>
        <v>0</v>
      </c>
      <c r="Z46" s="72"/>
    </row>
    <row r="47" spans="1:26" x14ac:dyDescent="0.3">
      <c r="G47" s="23"/>
      <c r="H47" s="57">
        <f t="shared" si="7"/>
        <v>0</v>
      </c>
      <c r="I47" s="35"/>
      <c r="J47" s="15"/>
      <c r="K47" s="15"/>
      <c r="L47" s="15"/>
      <c r="M47" s="15"/>
      <c r="N47" s="15"/>
      <c r="O47" s="72">
        <f t="shared" si="8"/>
        <v>0</v>
      </c>
      <c r="P47" s="72"/>
      <c r="Q47" s="52"/>
      <c r="R47" s="35"/>
      <c r="S47" s="35"/>
      <c r="T47" s="15"/>
      <c r="U47" s="15"/>
      <c r="V47" s="15"/>
      <c r="W47" s="15"/>
      <c r="Y47" s="72">
        <f t="shared" si="9"/>
        <v>0</v>
      </c>
      <c r="Z47" s="72"/>
    </row>
    <row r="48" spans="1:26" x14ac:dyDescent="0.3">
      <c r="G48" s="23"/>
      <c r="H48" s="57">
        <f t="shared" si="7"/>
        <v>0</v>
      </c>
      <c r="I48" s="35"/>
      <c r="J48" s="15"/>
      <c r="K48" s="15"/>
      <c r="L48" s="15"/>
      <c r="M48" s="15"/>
      <c r="N48" s="15"/>
      <c r="O48" s="72">
        <f t="shared" si="8"/>
        <v>0</v>
      </c>
      <c r="P48" s="72"/>
      <c r="Q48" s="52"/>
      <c r="R48" s="35"/>
      <c r="S48" s="35"/>
      <c r="T48" s="15"/>
      <c r="U48" s="15"/>
      <c r="V48" s="15"/>
      <c r="W48" s="15"/>
      <c r="Y48" s="72">
        <f t="shared" si="9"/>
        <v>0</v>
      </c>
      <c r="Z48" s="72"/>
    </row>
    <row r="49" spans="7:26" x14ac:dyDescent="0.3">
      <c r="G49" s="23"/>
      <c r="H49" s="57">
        <f t="shared" si="7"/>
        <v>0</v>
      </c>
      <c r="I49" s="35"/>
      <c r="J49" s="15"/>
      <c r="K49" s="15"/>
      <c r="L49" s="15"/>
      <c r="M49" s="15"/>
      <c r="N49" s="15"/>
      <c r="O49" s="72">
        <f t="shared" si="8"/>
        <v>0</v>
      </c>
      <c r="P49" s="72"/>
      <c r="Q49" s="52"/>
      <c r="R49" s="35"/>
      <c r="S49" s="35"/>
      <c r="T49" s="15"/>
      <c r="U49" s="15"/>
      <c r="V49" s="15"/>
      <c r="W49" s="15"/>
      <c r="Y49" s="72">
        <f t="shared" si="9"/>
        <v>0</v>
      </c>
      <c r="Z49" s="72"/>
    </row>
    <row r="50" spans="7:26" ht="15" thickBot="1" x14ac:dyDescent="0.35">
      <c r="G50" s="23"/>
      <c r="H50" s="57">
        <f t="shared" si="7"/>
        <v>0</v>
      </c>
      <c r="I50" s="36"/>
      <c r="J50" s="18"/>
      <c r="K50" s="18"/>
      <c r="L50" s="18"/>
      <c r="M50" s="18"/>
      <c r="N50" s="18"/>
      <c r="O50" s="72">
        <f t="shared" si="8"/>
        <v>0</v>
      </c>
      <c r="P50" s="72"/>
      <c r="Q50" s="52"/>
      <c r="R50" s="36"/>
      <c r="S50" s="36"/>
      <c r="T50" s="18"/>
      <c r="U50" s="18"/>
      <c r="V50" s="18"/>
      <c r="W50" s="18"/>
      <c r="X50" s="19"/>
      <c r="Y50" s="72">
        <f t="shared" si="9"/>
        <v>0</v>
      </c>
      <c r="Z50" s="72"/>
    </row>
    <row r="51" spans="7:26" ht="15" thickBot="1" x14ac:dyDescent="0.35">
      <c r="G51" s="48" t="s">
        <v>43</v>
      </c>
      <c r="H51" s="56" t="s">
        <v>13</v>
      </c>
      <c r="I51" s="42" t="s">
        <v>46</v>
      </c>
      <c r="J51" s="43" t="s">
        <v>14</v>
      </c>
      <c r="K51" s="44" t="s">
        <v>15</v>
      </c>
      <c r="L51" s="44" t="s">
        <v>51</v>
      </c>
      <c r="M51" s="44" t="s">
        <v>52</v>
      </c>
      <c r="N51" s="44" t="s">
        <v>53</v>
      </c>
      <c r="O51" s="71" t="s">
        <v>38</v>
      </c>
      <c r="P51" s="71" t="s">
        <v>59</v>
      </c>
      <c r="Q51" s="51"/>
      <c r="R51" s="42" t="s">
        <v>63</v>
      </c>
      <c r="S51" s="42" t="s">
        <v>46</v>
      </c>
      <c r="T51" s="43" t="s">
        <v>14</v>
      </c>
      <c r="U51" s="44" t="s">
        <v>15</v>
      </c>
      <c r="V51" s="44" t="s">
        <v>51</v>
      </c>
      <c r="W51" s="44" t="s">
        <v>52</v>
      </c>
      <c r="X51" s="44" t="s">
        <v>53</v>
      </c>
      <c r="Y51" s="71" t="s">
        <v>38</v>
      </c>
      <c r="Z51" s="71" t="s">
        <v>59</v>
      </c>
    </row>
    <row r="52" spans="7:26" ht="15" thickBot="1" x14ac:dyDescent="0.35">
      <c r="G52" s="22" t="s">
        <v>20</v>
      </c>
      <c r="H52" s="84" t="s">
        <v>50</v>
      </c>
      <c r="I52" s="85"/>
      <c r="J52" s="86"/>
      <c r="K52" s="86"/>
      <c r="L52" s="86"/>
      <c r="M52" s="86"/>
      <c r="N52" s="87"/>
      <c r="O52" s="88"/>
      <c r="P52" s="88"/>
      <c r="Q52" s="54"/>
      <c r="R52" s="85"/>
      <c r="S52" s="85"/>
      <c r="T52" s="86"/>
      <c r="U52" s="86"/>
      <c r="V52" s="86"/>
      <c r="W52" s="86"/>
      <c r="X52" s="87"/>
      <c r="Y52" s="88"/>
      <c r="Z52" s="88"/>
    </row>
    <row r="53" spans="7:26" x14ac:dyDescent="0.3">
      <c r="G53" s="49" t="s">
        <v>55</v>
      </c>
      <c r="H53" s="89" t="s">
        <v>50</v>
      </c>
      <c r="I53" s="90"/>
      <c r="J53" s="91"/>
      <c r="K53" s="91"/>
      <c r="L53" s="91"/>
      <c r="M53" s="91"/>
      <c r="N53" s="92"/>
      <c r="O53" s="93"/>
      <c r="P53" s="93"/>
      <c r="Q53" s="94"/>
      <c r="R53" s="90"/>
      <c r="S53" s="90"/>
      <c r="T53" s="91"/>
      <c r="U53" s="91"/>
      <c r="V53" s="91"/>
      <c r="W53" s="91"/>
      <c r="X53" s="92"/>
      <c r="Y53" s="93"/>
      <c r="Z53" s="93"/>
    </row>
    <row r="54" spans="7:26" x14ac:dyDescent="0.3">
      <c r="G54" s="49">
        <f>SUM(H54:H69)</f>
        <v>0</v>
      </c>
      <c r="H54" s="57">
        <f>MAX(K54:N54)+MAX(U54:X54)</f>
        <v>0</v>
      </c>
      <c r="I54" s="11"/>
      <c r="O54" s="79">
        <f>(J54+K54)*$Y$3</f>
        <v>0</v>
      </c>
      <c r="P54" s="79"/>
      <c r="Q54" s="52"/>
      <c r="R54" s="81"/>
      <c r="S54" s="81"/>
      <c r="T54" s="82"/>
      <c r="U54" s="82"/>
      <c r="V54" s="82"/>
      <c r="W54" s="82"/>
      <c r="X54" s="83"/>
      <c r="Y54" s="79">
        <f>(T54+U54)*$Y$3</f>
        <v>0</v>
      </c>
      <c r="Z54" s="79"/>
    </row>
    <row r="55" spans="7:26" x14ac:dyDescent="0.3">
      <c r="G55" s="23"/>
      <c r="H55" s="57">
        <f t="shared" ref="H55:H74" si="10">MAX(K55:N55)+MAX(U55:X55)</f>
        <v>0</v>
      </c>
      <c r="I55" s="35"/>
      <c r="J55" s="15"/>
      <c r="K55" s="15"/>
      <c r="L55" s="15"/>
      <c r="M55" s="15"/>
      <c r="N55" s="15"/>
      <c r="O55" s="72">
        <f t="shared" ref="O55:O69" si="11">(J55+K55)*$Y$3</f>
        <v>0</v>
      </c>
      <c r="P55" s="72"/>
      <c r="Q55" s="52"/>
      <c r="R55" s="35"/>
      <c r="S55" s="35"/>
      <c r="T55" s="15"/>
      <c r="U55" s="15"/>
      <c r="V55" s="15"/>
      <c r="W55" s="15"/>
      <c r="Y55" s="72">
        <f t="shared" ref="Y55:Y74" si="12">(T55+U55)*$Y$3</f>
        <v>0</v>
      </c>
      <c r="Z55" s="72"/>
    </row>
    <row r="56" spans="7:26" x14ac:dyDescent="0.3">
      <c r="G56" s="23"/>
      <c r="H56" s="57">
        <f t="shared" si="10"/>
        <v>0</v>
      </c>
      <c r="I56" s="35"/>
      <c r="J56" s="15"/>
      <c r="K56" s="15"/>
      <c r="L56" s="15"/>
      <c r="M56" s="15"/>
      <c r="N56" s="15"/>
      <c r="O56" s="72">
        <f t="shared" si="11"/>
        <v>0</v>
      </c>
      <c r="P56" s="72"/>
      <c r="Q56" s="52"/>
      <c r="R56" s="35"/>
      <c r="S56" s="35"/>
      <c r="T56" s="15"/>
      <c r="U56" s="15"/>
      <c r="V56" s="15"/>
      <c r="W56" s="15"/>
      <c r="Y56" s="72">
        <f t="shared" si="12"/>
        <v>0</v>
      </c>
      <c r="Z56" s="72"/>
    </row>
    <row r="57" spans="7:26" x14ac:dyDescent="0.3">
      <c r="G57" s="23"/>
      <c r="H57" s="57">
        <f t="shared" si="10"/>
        <v>0</v>
      </c>
      <c r="I57" s="35"/>
      <c r="J57" s="15"/>
      <c r="K57" s="15"/>
      <c r="L57" s="15"/>
      <c r="M57" s="15"/>
      <c r="N57" s="15"/>
      <c r="O57" s="72">
        <f t="shared" si="11"/>
        <v>0</v>
      </c>
      <c r="P57" s="72"/>
      <c r="Q57" s="52"/>
      <c r="R57" s="35"/>
      <c r="S57" s="35"/>
      <c r="T57" s="15"/>
      <c r="U57" s="15"/>
      <c r="V57" s="15"/>
      <c r="W57" s="15"/>
      <c r="Y57" s="72">
        <f t="shared" si="12"/>
        <v>0</v>
      </c>
      <c r="Z57" s="72"/>
    </row>
    <row r="58" spans="7:26" x14ac:dyDescent="0.3">
      <c r="G58" s="23"/>
      <c r="H58" s="57">
        <f t="shared" si="10"/>
        <v>0</v>
      </c>
      <c r="I58" s="35"/>
      <c r="J58" s="15"/>
      <c r="K58" s="15"/>
      <c r="L58" s="15"/>
      <c r="M58" s="15"/>
      <c r="N58" s="15"/>
      <c r="O58" s="72">
        <f t="shared" si="11"/>
        <v>0</v>
      </c>
      <c r="P58" s="72"/>
      <c r="Q58" s="52"/>
      <c r="R58" s="35"/>
      <c r="S58" s="35"/>
      <c r="T58" s="15"/>
      <c r="U58" s="15"/>
      <c r="V58" s="15"/>
      <c r="W58" s="15"/>
      <c r="Y58" s="72">
        <f t="shared" si="12"/>
        <v>0</v>
      </c>
      <c r="Z58" s="72"/>
    </row>
    <row r="59" spans="7:26" x14ac:dyDescent="0.3">
      <c r="G59" s="23"/>
      <c r="H59" s="57">
        <f t="shared" si="10"/>
        <v>0</v>
      </c>
      <c r="I59" s="11"/>
      <c r="J59" s="15"/>
      <c r="K59" s="15"/>
      <c r="L59" s="15"/>
      <c r="M59" s="15"/>
      <c r="N59" s="15"/>
      <c r="O59" s="72">
        <f t="shared" si="11"/>
        <v>0</v>
      </c>
      <c r="P59" s="72"/>
      <c r="Q59" s="52"/>
      <c r="R59" s="35"/>
      <c r="S59" s="35"/>
      <c r="T59" s="15"/>
      <c r="U59" s="15"/>
      <c r="V59" s="15"/>
      <c r="W59" s="15"/>
      <c r="Y59" s="72">
        <f t="shared" si="12"/>
        <v>0</v>
      </c>
      <c r="Z59" s="72"/>
    </row>
    <row r="60" spans="7:26" x14ac:dyDescent="0.3">
      <c r="G60" s="23"/>
      <c r="H60" s="57">
        <f t="shared" si="10"/>
        <v>0</v>
      </c>
      <c r="I60" s="35"/>
      <c r="J60" s="15"/>
      <c r="K60" s="15"/>
      <c r="L60" s="15"/>
      <c r="M60" s="15"/>
      <c r="N60" s="15"/>
      <c r="O60" s="72">
        <f t="shared" si="11"/>
        <v>0</v>
      </c>
      <c r="P60" s="72"/>
      <c r="Q60" s="52"/>
      <c r="R60" s="39"/>
      <c r="S60" s="39"/>
      <c r="T60" s="40"/>
      <c r="U60" s="40"/>
      <c r="V60" s="40"/>
      <c r="W60" s="40"/>
      <c r="Y60" s="72">
        <f t="shared" si="12"/>
        <v>0</v>
      </c>
      <c r="Z60" s="72"/>
    </row>
    <row r="61" spans="7:26" x14ac:dyDescent="0.3">
      <c r="G61" s="23"/>
      <c r="H61" s="57">
        <f t="shared" si="10"/>
        <v>0</v>
      </c>
      <c r="I61" s="35"/>
      <c r="J61" s="15"/>
      <c r="K61" s="15"/>
      <c r="L61" s="15"/>
      <c r="M61" s="15"/>
      <c r="N61" s="15"/>
      <c r="O61" s="72">
        <f t="shared" si="11"/>
        <v>0</v>
      </c>
      <c r="P61" s="72"/>
      <c r="Q61" s="52"/>
      <c r="R61" s="35"/>
      <c r="S61" s="35"/>
      <c r="T61" s="15"/>
      <c r="U61" s="15"/>
      <c r="V61" s="15"/>
      <c r="W61" s="15"/>
      <c r="Y61" s="72">
        <f t="shared" si="12"/>
        <v>0</v>
      </c>
      <c r="Z61" s="72"/>
    </row>
    <row r="62" spans="7:26" x14ac:dyDescent="0.3">
      <c r="G62" s="23"/>
      <c r="H62" s="57">
        <f t="shared" si="10"/>
        <v>0</v>
      </c>
      <c r="I62" s="35"/>
      <c r="J62" s="15"/>
      <c r="K62" s="15"/>
      <c r="L62" s="15"/>
      <c r="M62" s="15"/>
      <c r="N62" s="15"/>
      <c r="O62" s="72">
        <f t="shared" si="11"/>
        <v>0</v>
      </c>
      <c r="P62" s="72"/>
      <c r="Q62" s="52"/>
      <c r="R62" s="35"/>
      <c r="S62" s="35"/>
      <c r="T62" s="15"/>
      <c r="U62" s="15"/>
      <c r="V62" s="15"/>
      <c r="W62" s="15"/>
      <c r="Y62" s="72">
        <f t="shared" si="12"/>
        <v>0</v>
      </c>
      <c r="Z62" s="72"/>
    </row>
    <row r="63" spans="7:26" x14ac:dyDescent="0.3">
      <c r="G63" s="23"/>
      <c r="H63" s="57">
        <f t="shared" si="10"/>
        <v>0</v>
      </c>
      <c r="I63" s="35"/>
      <c r="J63" s="15"/>
      <c r="K63" s="15"/>
      <c r="L63" s="15"/>
      <c r="M63" s="15"/>
      <c r="N63" s="15"/>
      <c r="O63" s="72">
        <f t="shared" si="11"/>
        <v>0</v>
      </c>
      <c r="P63" s="72"/>
      <c r="Q63" s="52"/>
      <c r="R63" s="35"/>
      <c r="S63" s="35"/>
      <c r="T63" s="15"/>
      <c r="U63" s="15"/>
      <c r="V63" s="15"/>
      <c r="W63" s="15"/>
      <c r="Y63" s="72">
        <f t="shared" si="12"/>
        <v>0</v>
      </c>
      <c r="Z63" s="72"/>
    </row>
    <row r="64" spans="7:26" x14ac:dyDescent="0.3">
      <c r="G64" s="23"/>
      <c r="H64" s="57">
        <f t="shared" si="10"/>
        <v>0</v>
      </c>
      <c r="I64" s="35"/>
      <c r="J64" s="15"/>
      <c r="K64" s="15"/>
      <c r="L64" s="15"/>
      <c r="M64" s="15"/>
      <c r="N64" s="15"/>
      <c r="O64" s="72">
        <f t="shared" si="11"/>
        <v>0</v>
      </c>
      <c r="P64" s="72"/>
      <c r="Q64" s="52"/>
      <c r="R64" s="35"/>
      <c r="S64" s="35"/>
      <c r="T64" s="15"/>
      <c r="U64" s="15"/>
      <c r="V64" s="15"/>
      <c r="W64" s="15"/>
      <c r="Y64" s="72">
        <f t="shared" si="12"/>
        <v>0</v>
      </c>
      <c r="Z64" s="72"/>
    </row>
    <row r="65" spans="7:26" x14ac:dyDescent="0.3">
      <c r="G65" s="23"/>
      <c r="H65" s="57">
        <f t="shared" si="10"/>
        <v>0</v>
      </c>
      <c r="I65" s="35"/>
      <c r="J65" s="15"/>
      <c r="K65" s="15"/>
      <c r="L65" s="15"/>
      <c r="M65" s="15"/>
      <c r="N65" s="15"/>
      <c r="O65" s="72">
        <f t="shared" si="11"/>
        <v>0</v>
      </c>
      <c r="P65" s="72"/>
      <c r="Q65" s="52"/>
      <c r="R65" s="35"/>
      <c r="S65" s="35"/>
      <c r="T65" s="15"/>
      <c r="U65" s="15"/>
      <c r="V65" s="15"/>
      <c r="W65" s="15"/>
      <c r="Y65" s="72">
        <f t="shared" si="12"/>
        <v>0</v>
      </c>
      <c r="Z65" s="72"/>
    </row>
    <row r="66" spans="7:26" x14ac:dyDescent="0.3">
      <c r="G66" s="23"/>
      <c r="H66" s="57">
        <f t="shared" si="10"/>
        <v>0</v>
      </c>
      <c r="I66" s="35"/>
      <c r="J66" s="15"/>
      <c r="K66" s="15"/>
      <c r="L66" s="15"/>
      <c r="M66" s="15"/>
      <c r="N66" s="15"/>
      <c r="O66" s="72">
        <f t="shared" si="11"/>
        <v>0</v>
      </c>
      <c r="P66" s="72"/>
      <c r="Q66" s="52"/>
      <c r="R66" s="35"/>
      <c r="S66" s="35"/>
      <c r="T66" s="15"/>
      <c r="U66" s="15"/>
      <c r="V66" s="15"/>
      <c r="W66" s="15"/>
      <c r="Y66" s="72">
        <f t="shared" si="12"/>
        <v>0</v>
      </c>
      <c r="Z66" s="72"/>
    </row>
    <row r="67" spans="7:26" x14ac:dyDescent="0.3">
      <c r="G67" s="23"/>
      <c r="H67" s="57">
        <f t="shared" si="10"/>
        <v>0</v>
      </c>
      <c r="I67" s="35"/>
      <c r="J67" s="15"/>
      <c r="K67" s="15"/>
      <c r="L67" s="15"/>
      <c r="M67" s="15"/>
      <c r="N67" s="15"/>
      <c r="O67" s="72">
        <f t="shared" si="11"/>
        <v>0</v>
      </c>
      <c r="P67" s="72"/>
      <c r="Q67" s="52"/>
      <c r="R67" s="35"/>
      <c r="S67" s="35"/>
      <c r="T67" s="15"/>
      <c r="U67" s="15"/>
      <c r="V67" s="15"/>
      <c r="W67" s="15"/>
      <c r="Y67" s="72">
        <f t="shared" si="12"/>
        <v>0</v>
      </c>
      <c r="Z67" s="72"/>
    </row>
    <row r="68" spans="7:26" x14ac:dyDescent="0.3">
      <c r="G68" s="23"/>
      <c r="H68" s="57">
        <f t="shared" si="10"/>
        <v>0</v>
      </c>
      <c r="I68" s="35"/>
      <c r="J68" s="15"/>
      <c r="K68" s="15"/>
      <c r="L68" s="15"/>
      <c r="M68" s="15"/>
      <c r="N68" s="15"/>
      <c r="O68" s="72">
        <f t="shared" si="11"/>
        <v>0</v>
      </c>
      <c r="P68" s="72"/>
      <c r="Q68" s="52"/>
      <c r="R68" s="35"/>
      <c r="S68" s="35"/>
      <c r="T68" s="15"/>
      <c r="U68" s="15"/>
      <c r="V68" s="15"/>
      <c r="W68" s="15"/>
      <c r="Y68" s="72">
        <f t="shared" si="12"/>
        <v>0</v>
      </c>
      <c r="Z68" s="72"/>
    </row>
    <row r="69" spans="7:26" ht="15" thickBot="1" x14ac:dyDescent="0.35">
      <c r="G69" s="23"/>
      <c r="H69" s="57">
        <f t="shared" si="10"/>
        <v>0</v>
      </c>
      <c r="I69" s="36"/>
      <c r="J69" s="18"/>
      <c r="K69" s="18"/>
      <c r="L69" s="18"/>
      <c r="M69" s="18"/>
      <c r="N69" s="18"/>
      <c r="O69" s="72">
        <f t="shared" si="11"/>
        <v>0</v>
      </c>
      <c r="P69" s="72"/>
      <c r="Q69" s="53"/>
      <c r="R69" s="36"/>
      <c r="S69" s="36"/>
      <c r="T69" s="18"/>
      <c r="U69" s="18"/>
      <c r="V69" s="18"/>
      <c r="W69" s="18"/>
      <c r="X69" s="19"/>
      <c r="Y69" s="72">
        <f t="shared" si="12"/>
        <v>0</v>
      </c>
      <c r="Z69" s="72"/>
    </row>
    <row r="70" spans="7:26" ht="15" thickBot="1" x14ac:dyDescent="0.35">
      <c r="G70" s="9" t="s">
        <v>44</v>
      </c>
      <c r="H70" s="56" t="s">
        <v>13</v>
      </c>
      <c r="I70" s="42" t="s">
        <v>46</v>
      </c>
      <c r="J70" s="97" t="s">
        <v>14</v>
      </c>
      <c r="K70" s="44" t="s">
        <v>15</v>
      </c>
      <c r="L70" s="44" t="s">
        <v>51</v>
      </c>
      <c r="M70" s="44" t="s">
        <v>52</v>
      </c>
      <c r="N70" s="44" t="s">
        <v>53</v>
      </c>
      <c r="O70" s="71" t="s">
        <v>38</v>
      </c>
      <c r="P70" s="71" t="s">
        <v>59</v>
      </c>
      <c r="Q70" s="51"/>
      <c r="R70" s="42" t="s">
        <v>63</v>
      </c>
      <c r="S70" s="80" t="s">
        <v>46</v>
      </c>
      <c r="T70" s="97" t="s">
        <v>14</v>
      </c>
      <c r="U70" s="44" t="s">
        <v>15</v>
      </c>
      <c r="V70" s="44" t="s">
        <v>51</v>
      </c>
      <c r="W70" s="44" t="s">
        <v>52</v>
      </c>
      <c r="X70" s="44" t="s">
        <v>53</v>
      </c>
      <c r="Y70" s="71" t="s">
        <v>38</v>
      </c>
      <c r="Z70" s="71" t="s">
        <v>59</v>
      </c>
    </row>
    <row r="71" spans="7:26" x14ac:dyDescent="0.3">
      <c r="G71" s="25" t="s">
        <v>45</v>
      </c>
      <c r="H71" s="58">
        <f t="shared" si="10"/>
        <v>0</v>
      </c>
      <c r="I71" s="11"/>
      <c r="O71" s="79">
        <f t="shared" ref="O71:O74" si="13">(J71+K71)*$Y$3</f>
        <v>0</v>
      </c>
      <c r="P71" s="79"/>
      <c r="Q71" s="52"/>
      <c r="R71" s="120"/>
      <c r="Y71" s="79">
        <f t="shared" si="12"/>
        <v>0</v>
      </c>
      <c r="Z71" s="79"/>
    </row>
    <row r="72" spans="7:26" ht="15" thickBot="1" x14ac:dyDescent="0.35">
      <c r="G72" s="27" t="s">
        <v>39</v>
      </c>
      <c r="H72" s="59">
        <f t="shared" si="10"/>
        <v>0</v>
      </c>
      <c r="I72" s="36"/>
      <c r="J72" s="18"/>
      <c r="K72" s="18"/>
      <c r="L72" s="18"/>
      <c r="M72" s="18"/>
      <c r="N72" s="18"/>
      <c r="O72" s="75">
        <f t="shared" si="13"/>
        <v>0</v>
      </c>
      <c r="P72" s="75"/>
      <c r="Q72" s="53"/>
      <c r="R72" s="17"/>
      <c r="S72" s="19"/>
      <c r="T72" s="19"/>
      <c r="U72" s="19"/>
      <c r="V72" s="19"/>
      <c r="W72" s="19"/>
      <c r="X72" s="19"/>
      <c r="Y72" s="75">
        <f t="shared" si="12"/>
        <v>0</v>
      </c>
      <c r="Z72" s="75"/>
    </row>
    <row r="73" spans="7:26" x14ac:dyDescent="0.3">
      <c r="G73" s="25" t="s">
        <v>45</v>
      </c>
      <c r="H73" s="58">
        <f t="shared" si="10"/>
        <v>0</v>
      </c>
      <c r="I73" s="37"/>
      <c r="J73" s="26"/>
      <c r="K73" s="26"/>
      <c r="L73" s="26"/>
      <c r="M73" s="26"/>
      <c r="N73" s="26"/>
      <c r="O73" s="74">
        <f t="shared" si="13"/>
        <v>0</v>
      </c>
      <c r="P73" s="74"/>
      <c r="Q73" s="54"/>
      <c r="R73" s="41"/>
      <c r="S73" s="41"/>
      <c r="T73" s="28"/>
      <c r="U73" s="28"/>
      <c r="V73" s="28"/>
      <c r="W73" s="28"/>
      <c r="X73" s="28"/>
      <c r="Y73" s="74">
        <f t="shared" si="12"/>
        <v>0</v>
      </c>
      <c r="Z73" s="74"/>
    </row>
    <row r="74" spans="7:26" ht="15" thickBot="1" x14ac:dyDescent="0.35">
      <c r="G74" s="30" t="s">
        <v>39</v>
      </c>
      <c r="H74" s="59">
        <f t="shared" si="10"/>
        <v>0</v>
      </c>
      <c r="I74" s="38"/>
      <c r="J74" s="19"/>
      <c r="K74" s="19"/>
      <c r="L74" s="19"/>
      <c r="M74" s="19"/>
      <c r="N74" s="19"/>
      <c r="O74" s="75">
        <f t="shared" si="13"/>
        <v>0</v>
      </c>
      <c r="P74" s="75"/>
      <c r="Q74" s="53"/>
      <c r="R74" s="38"/>
      <c r="S74" s="38"/>
      <c r="T74" s="19"/>
      <c r="U74" s="19"/>
      <c r="V74" s="19"/>
      <c r="W74" s="19"/>
      <c r="X74" s="19"/>
      <c r="Y74" s="75">
        <f t="shared" si="12"/>
        <v>0</v>
      </c>
      <c r="Z74" s="75"/>
    </row>
    <row r="75" spans="7:26" ht="15" thickBot="1" x14ac:dyDescent="0.35"/>
    <row r="76" spans="7:26" ht="15" thickBot="1" x14ac:dyDescent="0.35">
      <c r="G76" s="9" t="s">
        <v>40</v>
      </c>
      <c r="H76" s="56" t="s">
        <v>13</v>
      </c>
      <c r="I76" s="42" t="s">
        <v>46</v>
      </c>
      <c r="J76" s="97" t="s">
        <v>14</v>
      </c>
      <c r="K76" s="44" t="s">
        <v>15</v>
      </c>
      <c r="L76" s="44" t="s">
        <v>51</v>
      </c>
      <c r="M76" s="44" t="s">
        <v>52</v>
      </c>
      <c r="N76" s="44" t="s">
        <v>53</v>
      </c>
      <c r="O76" s="71" t="s">
        <v>38</v>
      </c>
      <c r="P76" s="71" t="s">
        <v>59</v>
      </c>
      <c r="Q76" s="51"/>
      <c r="R76" s="42" t="s">
        <v>63</v>
      </c>
      <c r="S76" s="42" t="s">
        <v>46</v>
      </c>
      <c r="T76" s="97" t="s">
        <v>14</v>
      </c>
      <c r="U76" s="44" t="s">
        <v>15</v>
      </c>
      <c r="V76" s="44" t="s">
        <v>51</v>
      </c>
      <c r="W76" s="44" t="s">
        <v>52</v>
      </c>
      <c r="X76" s="44" t="s">
        <v>53</v>
      </c>
      <c r="Y76" s="71" t="s">
        <v>38</v>
      </c>
      <c r="Z76" s="71" t="s">
        <v>59</v>
      </c>
    </row>
    <row r="77" spans="7:26" ht="15" thickBot="1" x14ac:dyDescent="0.35">
      <c r="G77" s="22" t="s">
        <v>54</v>
      </c>
      <c r="H77" s="58">
        <f t="shared" ref="H77:H79" si="14">MAX(K77:N77)+MAX(U77:X77)</f>
        <v>0</v>
      </c>
      <c r="I77" s="15"/>
      <c r="J77" s="15"/>
      <c r="K77" s="15"/>
      <c r="L77" s="15"/>
      <c r="M77" s="15"/>
      <c r="N77" s="15"/>
      <c r="O77" s="72">
        <f t="shared" ref="O77:O83" si="15">(J77+K77)*$Y$3</f>
        <v>0</v>
      </c>
      <c r="P77" s="72"/>
      <c r="Q77" s="52"/>
      <c r="R77" s="120"/>
      <c r="Y77" s="72">
        <f t="shared" ref="Y77:Y78" si="16">(T77+U77)*$Y$3</f>
        <v>0</v>
      </c>
      <c r="Z77" s="72"/>
    </row>
    <row r="78" spans="7:26" x14ac:dyDescent="0.3">
      <c r="G78" s="49" t="s">
        <v>56</v>
      </c>
      <c r="H78" s="60">
        <f t="shared" si="14"/>
        <v>0</v>
      </c>
      <c r="I78" s="15"/>
      <c r="J78" s="15"/>
      <c r="K78" s="15"/>
      <c r="L78" s="15"/>
      <c r="M78" s="15"/>
      <c r="N78" s="15"/>
      <c r="O78" s="72">
        <f t="shared" si="15"/>
        <v>0</v>
      </c>
      <c r="P78" s="72"/>
      <c r="Q78" s="52"/>
      <c r="R78" s="121"/>
      <c r="S78" s="14"/>
      <c r="T78" s="14"/>
      <c r="U78" s="14"/>
      <c r="V78" s="14"/>
      <c r="W78" s="14"/>
      <c r="Y78" s="72">
        <f t="shared" si="16"/>
        <v>0</v>
      </c>
      <c r="Z78" s="72"/>
    </row>
    <row r="79" spans="7:26" x14ac:dyDescent="0.3">
      <c r="G79" s="49">
        <f>SUM(H77:H81)</f>
        <v>0</v>
      </c>
      <c r="H79" s="60">
        <f t="shared" si="14"/>
        <v>0</v>
      </c>
      <c r="I79" s="15"/>
      <c r="J79" s="15"/>
      <c r="K79" s="15"/>
      <c r="L79" s="15"/>
      <c r="M79" s="15"/>
      <c r="N79" s="15"/>
      <c r="O79" s="72">
        <f t="shared" si="15"/>
        <v>0</v>
      </c>
      <c r="P79" s="72"/>
      <c r="Q79" s="52"/>
      <c r="R79" s="13"/>
      <c r="Y79" s="72">
        <f t="shared" ref="Y79:Y81" si="17">SUM(T79:U79)*$Y$3</f>
        <v>0</v>
      </c>
      <c r="Z79" s="72"/>
    </row>
    <row r="80" spans="7:26" x14ac:dyDescent="0.3">
      <c r="G80" s="13"/>
      <c r="H80" s="60">
        <f>MAX(K79:N79)+MAX(U79:X79)</f>
        <v>0</v>
      </c>
      <c r="I80" s="15"/>
      <c r="J80" s="15"/>
      <c r="K80" s="15"/>
      <c r="L80" s="15"/>
      <c r="M80" s="15"/>
      <c r="N80" s="15"/>
      <c r="O80" s="72">
        <f t="shared" si="15"/>
        <v>0</v>
      </c>
      <c r="P80" s="72"/>
      <c r="Q80" s="52"/>
      <c r="R80" s="13"/>
      <c r="Y80" s="72">
        <f t="shared" si="17"/>
        <v>0</v>
      </c>
      <c r="Z80" s="72"/>
    </row>
    <row r="81" spans="7:26" ht="15" thickBot="1" x14ac:dyDescent="0.35">
      <c r="G81" s="13"/>
      <c r="H81" s="60">
        <f>MAX(K80:N80)+MAX(U80:X80)</f>
        <v>0</v>
      </c>
      <c r="I81" s="15"/>
      <c r="J81" s="15"/>
      <c r="K81" s="15"/>
      <c r="L81" s="15"/>
      <c r="M81" s="15"/>
      <c r="N81" s="15"/>
      <c r="O81" s="73">
        <f t="shared" si="15"/>
        <v>0</v>
      </c>
      <c r="P81" s="73"/>
      <c r="Q81" s="52"/>
      <c r="R81" s="17"/>
      <c r="Y81" s="73">
        <f t="shared" si="17"/>
        <v>0</v>
      </c>
      <c r="Z81" s="73"/>
    </row>
    <row r="82" spans="7:26" x14ac:dyDescent="0.3">
      <c r="G82" s="25" t="s">
        <v>45</v>
      </c>
      <c r="H82" s="58">
        <f t="shared" ref="H82:H83" si="18">MAX(K82:N82)+MAX(U82:X82)</f>
        <v>0</v>
      </c>
      <c r="I82" s="37"/>
      <c r="J82" s="26"/>
      <c r="K82" s="26"/>
      <c r="L82" s="26"/>
      <c r="M82" s="26"/>
      <c r="N82" s="26"/>
      <c r="O82" s="74">
        <f t="shared" si="15"/>
        <v>0</v>
      </c>
      <c r="P82" s="74"/>
      <c r="Q82" s="54"/>
      <c r="R82" s="28"/>
      <c r="S82" s="28"/>
      <c r="T82" s="28"/>
      <c r="U82" s="28"/>
      <c r="V82" s="28"/>
      <c r="W82" s="28"/>
      <c r="X82" s="28"/>
      <c r="Y82" s="74">
        <f t="shared" ref="Y82:Y83" si="19">(T82+U82)*$Y$3</f>
        <v>0</v>
      </c>
      <c r="Z82" s="74"/>
    </row>
    <row r="83" spans="7:26" ht="15" thickBot="1" x14ac:dyDescent="0.35">
      <c r="G83" s="30" t="s">
        <v>39</v>
      </c>
      <c r="H83" s="59">
        <f t="shared" si="18"/>
        <v>0</v>
      </c>
      <c r="I83" s="38"/>
      <c r="J83" s="19"/>
      <c r="K83" s="19"/>
      <c r="L83" s="19"/>
      <c r="M83" s="19"/>
      <c r="N83" s="19"/>
      <c r="O83" s="75">
        <f t="shared" si="15"/>
        <v>0</v>
      </c>
      <c r="P83" s="75"/>
      <c r="Q83" s="53"/>
      <c r="R83" s="19"/>
      <c r="S83" s="19"/>
      <c r="T83" s="19"/>
      <c r="U83" s="19"/>
      <c r="V83" s="19"/>
      <c r="W83" s="19"/>
      <c r="X83" s="19"/>
      <c r="Y83" s="75">
        <f t="shared" si="19"/>
        <v>0</v>
      </c>
      <c r="Z83" s="75"/>
    </row>
  </sheetData>
  <mergeCells count="1">
    <mergeCell ref="T4:U4"/>
  </mergeCells>
  <conditionalFormatting sqref="D2">
    <cfRule type="cellIs" dxfId="5" priority="1" operator="lessThan">
      <formula>0</formula>
    </cfRule>
    <cfRule type="cellIs" dxfId="4" priority="2" operator="equal">
      <formula>0</formula>
    </cfRule>
    <cfRule type="cellIs" dxfId="3" priority="3" operator="greaterThan">
      <formula>0</formula>
    </cfRule>
  </conditionalFormatting>
  <conditionalFormatting sqref="D40">
    <cfRule type="cellIs" dxfId="2" priority="4" operator="equal">
      <formula>0</formula>
    </cfRule>
    <cfRule type="cellIs" dxfId="1" priority="5" operator="less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  <pageSetup paperSize="9" scale="44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Tusk </vt:lpstr>
      <vt:lpstr>Barleyboro</vt:lpstr>
      <vt:lpstr>Silverton</vt:lpstr>
      <vt:lpstr>Reedham</vt:lpstr>
      <vt:lpstr>The Roost</vt:lpstr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2021-04-07T07:49:01Z</dcterms:created>
  <dcterms:modified xsi:type="dcterms:W3CDTF">2023-01-23T09:33:31Z</dcterms:modified>
</cp:coreProperties>
</file>