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6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hn\OneDrive\Documents\Games\King Maker Revisted\Finances_files\"/>
    </mc:Choice>
  </mc:AlternateContent>
  <xr:revisionPtr revIDLastSave="0" documentId="13_ncr:1_{8E4028D9-4D84-4620-9AE7-E1E406B93514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Midmarch" sheetId="1" r:id="rId1"/>
    <sheet name="The Gates" sheetId="4" r:id="rId2"/>
    <sheet name="Ringbridge" sheetId="30" r:id="rId3"/>
    <sheet name="Aeris" sheetId="31" r:id="rId4"/>
    <sheet name="Vallani" sheetId="16" r:id="rId5"/>
    <sheet name="Dosilac" sheetId="32" r:id="rId6"/>
    <sheet name="Oston" sheetId="27" r:id="rId7"/>
    <sheet name="WyvernBridge" sheetId="33" r:id="rId8"/>
    <sheet name="Tatzleford" sheetId="2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32" l="1"/>
  <c r="H22" i="32"/>
  <c r="O21" i="32"/>
  <c r="O22" i="32"/>
  <c r="Y21" i="32"/>
  <c r="Y22" i="32"/>
  <c r="Y25" i="32"/>
  <c r="O25" i="32"/>
  <c r="H25" i="32"/>
  <c r="Y24" i="32"/>
  <c r="O24" i="32"/>
  <c r="H24" i="32"/>
  <c r="Y23" i="32"/>
  <c r="O23" i="32"/>
  <c r="H23" i="32"/>
  <c r="Y28" i="32"/>
  <c r="O28" i="32"/>
  <c r="H28" i="32"/>
  <c r="Y27" i="32"/>
  <c r="O27" i="32"/>
  <c r="H27" i="32"/>
  <c r="N13" i="1"/>
  <c r="N12" i="1"/>
  <c r="N11" i="1"/>
  <c r="Y31" i="1" l="1"/>
  <c r="Y30" i="1"/>
  <c r="Y34" i="1"/>
  <c r="H34" i="1"/>
  <c r="Y33" i="1"/>
  <c r="Y32" i="1"/>
  <c r="H31" i="1"/>
  <c r="Y67" i="30"/>
  <c r="O67" i="30"/>
  <c r="H67" i="30"/>
  <c r="Y66" i="30"/>
  <c r="O66" i="30"/>
  <c r="H66" i="30"/>
  <c r="AD3" i="27"/>
  <c r="Y62" i="1" l="1"/>
  <c r="Y61" i="1"/>
  <c r="Y60" i="1"/>
  <c r="Y59" i="1"/>
  <c r="Y58" i="1"/>
  <c r="F58" i="1"/>
  <c r="F60" i="1" s="1"/>
  <c r="Y57" i="1"/>
  <c r="Y56" i="1"/>
  <c r="F48" i="1"/>
  <c r="Y26" i="16" l="1"/>
  <c r="O27" i="16"/>
  <c r="H27" i="16"/>
  <c r="O65" i="16"/>
  <c r="O66" i="16"/>
  <c r="O67" i="16"/>
  <c r="O68" i="16"/>
  <c r="O69" i="16"/>
  <c r="O70" i="16"/>
  <c r="O71" i="16"/>
  <c r="O72" i="16"/>
  <c r="O73" i="16"/>
  <c r="Y65" i="16"/>
  <c r="Y66" i="16"/>
  <c r="Y67" i="16"/>
  <c r="Y68" i="16"/>
  <c r="Y69" i="16"/>
  <c r="Y70" i="16"/>
  <c r="Y71" i="16"/>
  <c r="Y72" i="16"/>
  <c r="Y73" i="16"/>
  <c r="H65" i="16"/>
  <c r="H66" i="16"/>
  <c r="H68" i="16"/>
  <c r="H69" i="16"/>
  <c r="H70" i="16"/>
  <c r="H71" i="16"/>
  <c r="H72" i="16"/>
  <c r="H73" i="16"/>
  <c r="H28" i="31"/>
  <c r="H29" i="31"/>
  <c r="H30" i="31"/>
  <c r="H31" i="31"/>
  <c r="H32" i="31"/>
  <c r="O28" i="31"/>
  <c r="O29" i="31"/>
  <c r="O30" i="31"/>
  <c r="F6" i="31"/>
  <c r="Y40" i="31"/>
  <c r="O40" i="31"/>
  <c r="H40" i="31"/>
  <c r="Y39" i="31"/>
  <c r="O39" i="31"/>
  <c r="H39" i="31"/>
  <c r="Y38" i="31"/>
  <c r="O38" i="31"/>
  <c r="H38" i="31"/>
  <c r="Y37" i="31"/>
  <c r="O37" i="31"/>
  <c r="H37" i="31"/>
  <c r="G37" i="31" s="1"/>
  <c r="Y38" i="33" l="1"/>
  <c r="O38" i="33"/>
  <c r="H38" i="33"/>
  <c r="Y37" i="33"/>
  <c r="O37" i="33"/>
  <c r="H37" i="33"/>
  <c r="Y36" i="33"/>
  <c r="O36" i="33"/>
  <c r="H36" i="33"/>
  <c r="Y35" i="33"/>
  <c r="O35" i="33"/>
  <c r="H35" i="33"/>
  <c r="Y34" i="33"/>
  <c r="O34" i="33"/>
  <c r="H34" i="33"/>
  <c r="D34" i="33"/>
  <c r="Y33" i="33"/>
  <c r="O33" i="33"/>
  <c r="H33" i="33"/>
  <c r="D33" i="33"/>
  <c r="D32" i="33"/>
  <c r="Y31" i="33"/>
  <c r="O31" i="33"/>
  <c r="H31" i="33"/>
  <c r="Y30" i="33"/>
  <c r="O30" i="33"/>
  <c r="H30" i="33"/>
  <c r="D30" i="33"/>
  <c r="Y29" i="33"/>
  <c r="O29" i="33"/>
  <c r="H29" i="33"/>
  <c r="Y28" i="33"/>
  <c r="O28" i="33"/>
  <c r="H28" i="33"/>
  <c r="Y27" i="33"/>
  <c r="O27" i="33"/>
  <c r="H27" i="33"/>
  <c r="Y26" i="33"/>
  <c r="O26" i="33"/>
  <c r="H26" i="33"/>
  <c r="D26" i="33"/>
  <c r="Y25" i="33"/>
  <c r="O25" i="33"/>
  <c r="H25" i="33"/>
  <c r="D25" i="33"/>
  <c r="Y24" i="33"/>
  <c r="O24" i="33"/>
  <c r="H24" i="33"/>
  <c r="D24" i="33"/>
  <c r="Y23" i="33"/>
  <c r="O23" i="33"/>
  <c r="H23" i="33"/>
  <c r="D23" i="33"/>
  <c r="Y22" i="33"/>
  <c r="O22" i="33"/>
  <c r="H22" i="33"/>
  <c r="Y21" i="33"/>
  <c r="O21" i="33"/>
  <c r="H21" i="33"/>
  <c r="Y20" i="33"/>
  <c r="O20" i="33"/>
  <c r="H20" i="33"/>
  <c r="Y19" i="33"/>
  <c r="O19" i="33"/>
  <c r="H19" i="33"/>
  <c r="Y18" i="33"/>
  <c r="O18" i="33"/>
  <c r="H18" i="33"/>
  <c r="Y17" i="33"/>
  <c r="O17" i="33"/>
  <c r="H17" i="33"/>
  <c r="Y16" i="33"/>
  <c r="O16" i="33"/>
  <c r="H16" i="33"/>
  <c r="D14" i="33"/>
  <c r="D35" i="33" s="1"/>
  <c r="X6" i="33"/>
  <c r="W6" i="33"/>
  <c r="V6" i="33"/>
  <c r="U6" i="33"/>
  <c r="T6" i="33"/>
  <c r="N6" i="33"/>
  <c r="N2" i="33" s="1"/>
  <c r="M6" i="33"/>
  <c r="L6" i="33"/>
  <c r="K6" i="33"/>
  <c r="J6" i="33"/>
  <c r="P2" i="33"/>
  <c r="Z6" i="31"/>
  <c r="P6" i="31"/>
  <c r="H59" i="31"/>
  <c r="H58" i="31"/>
  <c r="H56" i="31"/>
  <c r="H57" i="31"/>
  <c r="D27" i="33" l="1"/>
  <c r="D36" i="33" s="1"/>
  <c r="D37" i="33" s="1"/>
  <c r="Y6" i="33"/>
  <c r="K2" i="33"/>
  <c r="D17" i="33"/>
  <c r="M2" i="33"/>
  <c r="L2" i="33"/>
  <c r="H5" i="33"/>
  <c r="H6" i="33" s="1"/>
  <c r="G16" i="33"/>
  <c r="J2" i="33"/>
  <c r="O6" i="33"/>
  <c r="O2" i="33" s="1"/>
  <c r="H29" i="1"/>
  <c r="H37" i="1"/>
  <c r="H40" i="1"/>
  <c r="Y34" i="27"/>
  <c r="O34" i="27"/>
  <c r="H34" i="27"/>
  <c r="Y33" i="27"/>
  <c r="O33" i="27"/>
  <c r="H33" i="27"/>
  <c r="Y49" i="26"/>
  <c r="O49" i="26"/>
  <c r="H49" i="26"/>
  <c r="Y48" i="26"/>
  <c r="O48" i="26"/>
  <c r="H48" i="26"/>
  <c r="Y45" i="26"/>
  <c r="O45" i="26"/>
  <c r="H45" i="26"/>
  <c r="Y44" i="26"/>
  <c r="O44" i="26"/>
  <c r="H44" i="26"/>
  <c r="Y41" i="26"/>
  <c r="O41" i="26"/>
  <c r="H41" i="26"/>
  <c r="Y40" i="26"/>
  <c r="O40" i="26"/>
  <c r="H40" i="26"/>
  <c r="Y39" i="26"/>
  <c r="O39" i="26"/>
  <c r="H39" i="26"/>
  <c r="Y38" i="26"/>
  <c r="O38" i="26"/>
  <c r="O6" i="26" s="1"/>
  <c r="H38" i="26"/>
  <c r="Y36" i="26"/>
  <c r="O36" i="26"/>
  <c r="H36" i="26"/>
  <c r="Y35" i="26"/>
  <c r="O35" i="26"/>
  <c r="H35" i="26"/>
  <c r="G35" i="26" s="1"/>
  <c r="D34" i="26"/>
  <c r="D33" i="26"/>
  <c r="D32" i="26"/>
  <c r="Y31" i="26"/>
  <c r="O31" i="26"/>
  <c r="H31" i="26"/>
  <c r="Y30" i="26"/>
  <c r="O30" i="26"/>
  <c r="H30" i="26"/>
  <c r="D30" i="26"/>
  <c r="Y29" i="26"/>
  <c r="O29" i="26"/>
  <c r="H29" i="26"/>
  <c r="Y28" i="26"/>
  <c r="O28" i="26"/>
  <c r="H28" i="26"/>
  <c r="Y27" i="26"/>
  <c r="O27" i="26"/>
  <c r="H27" i="26"/>
  <c r="Y26" i="26"/>
  <c r="O26" i="26"/>
  <c r="H26" i="26"/>
  <c r="D26" i="26"/>
  <c r="Y25" i="26"/>
  <c r="O25" i="26"/>
  <c r="H25" i="26"/>
  <c r="D25" i="26"/>
  <c r="Y24" i="26"/>
  <c r="O24" i="26"/>
  <c r="H24" i="26"/>
  <c r="D24" i="26"/>
  <c r="Y23" i="26"/>
  <c r="O23" i="26"/>
  <c r="H23" i="26"/>
  <c r="D23" i="26"/>
  <c r="D27" i="26" s="1"/>
  <c r="Y22" i="26"/>
  <c r="O22" i="26"/>
  <c r="H22" i="26"/>
  <c r="Y21" i="26"/>
  <c r="O21" i="26"/>
  <c r="H21" i="26"/>
  <c r="Y20" i="26"/>
  <c r="O20" i="26"/>
  <c r="H20" i="26"/>
  <c r="Y19" i="26"/>
  <c r="O19" i="26"/>
  <c r="H19" i="26"/>
  <c r="Y18" i="26"/>
  <c r="O18" i="26"/>
  <c r="H18" i="26"/>
  <c r="Y17" i="26"/>
  <c r="O17" i="26"/>
  <c r="H17" i="26"/>
  <c r="Y16" i="26"/>
  <c r="O16" i="26"/>
  <c r="H16" i="26"/>
  <c r="D14" i="26"/>
  <c r="D35" i="26" s="1"/>
  <c r="X6" i="26"/>
  <c r="W6" i="26"/>
  <c r="V6" i="26"/>
  <c r="U6" i="26"/>
  <c r="T6" i="26"/>
  <c r="N6" i="26"/>
  <c r="M6" i="26"/>
  <c r="L6" i="26"/>
  <c r="K6" i="26"/>
  <c r="K2" i="26" s="1"/>
  <c r="J6" i="26"/>
  <c r="P2" i="26"/>
  <c r="N2" i="26"/>
  <c r="Y32" i="27"/>
  <c r="O32" i="27"/>
  <c r="H32" i="27"/>
  <c r="Y31" i="27"/>
  <c r="O31" i="27"/>
  <c r="H31" i="27"/>
  <c r="Y30" i="27"/>
  <c r="O30" i="27"/>
  <c r="H30" i="27"/>
  <c r="D34" i="27"/>
  <c r="Y29" i="27"/>
  <c r="O29" i="27"/>
  <c r="H29" i="27"/>
  <c r="D33" i="27"/>
  <c r="D32" i="27"/>
  <c r="Y27" i="27"/>
  <c r="O27" i="27"/>
  <c r="H27" i="27"/>
  <c r="Y26" i="27"/>
  <c r="O26" i="27"/>
  <c r="H26" i="27"/>
  <c r="D26" i="27"/>
  <c r="Y25" i="27"/>
  <c r="O25" i="27"/>
  <c r="H25" i="27"/>
  <c r="D25" i="27"/>
  <c r="Y24" i="27"/>
  <c r="O24" i="27"/>
  <c r="H24" i="27"/>
  <c r="D24" i="27"/>
  <c r="Y23" i="27"/>
  <c r="O23" i="27"/>
  <c r="H23" i="27"/>
  <c r="D23" i="27"/>
  <c r="D27" i="27" s="1"/>
  <c r="Y22" i="27"/>
  <c r="O22" i="27"/>
  <c r="H22" i="27"/>
  <c r="Y21" i="27"/>
  <c r="O21" i="27"/>
  <c r="H21" i="27"/>
  <c r="Y20" i="27"/>
  <c r="O20" i="27"/>
  <c r="H20" i="27"/>
  <c r="Y19" i="27"/>
  <c r="O19" i="27"/>
  <c r="H19" i="27"/>
  <c r="Y18" i="27"/>
  <c r="O18" i="27"/>
  <c r="H18" i="27"/>
  <c r="Y17" i="27"/>
  <c r="O17" i="27"/>
  <c r="H17" i="27"/>
  <c r="Y16" i="27"/>
  <c r="O16" i="27"/>
  <c r="H16" i="27"/>
  <c r="D14" i="27"/>
  <c r="D35" i="27" s="1"/>
  <c r="X6" i="27"/>
  <c r="W6" i="27"/>
  <c r="V6" i="27"/>
  <c r="U6" i="27"/>
  <c r="T6" i="27"/>
  <c r="N6" i="27"/>
  <c r="M6" i="27"/>
  <c r="L6" i="27"/>
  <c r="K6" i="27"/>
  <c r="J6" i="27"/>
  <c r="P2" i="27"/>
  <c r="D30" i="27" s="1"/>
  <c r="Y38" i="32"/>
  <c r="Y37" i="32"/>
  <c r="Y36" i="32"/>
  <c r="Y41" i="32"/>
  <c r="O41" i="32"/>
  <c r="H41" i="32"/>
  <c r="Y40" i="32"/>
  <c r="O40" i="32"/>
  <c r="H40" i="32"/>
  <c r="Y39" i="32"/>
  <c r="O39" i="32"/>
  <c r="H39" i="32"/>
  <c r="O38" i="32"/>
  <c r="H38" i="32"/>
  <c r="O37" i="32"/>
  <c r="H37" i="32"/>
  <c r="O36" i="32"/>
  <c r="H36" i="32"/>
  <c r="D34" i="32"/>
  <c r="D33" i="32"/>
  <c r="D32" i="32"/>
  <c r="D26" i="32"/>
  <c r="D25" i="32"/>
  <c r="D24" i="32"/>
  <c r="D23" i="32"/>
  <c r="Y20" i="32"/>
  <c r="O20" i="32"/>
  <c r="H20" i="32"/>
  <c r="Y19" i="32"/>
  <c r="O19" i="32"/>
  <c r="H19" i="32"/>
  <c r="Y18" i="32"/>
  <c r="O18" i="32"/>
  <c r="H18" i="32"/>
  <c r="Y17" i="32"/>
  <c r="O17" i="32"/>
  <c r="H17" i="32"/>
  <c r="Y16" i="32"/>
  <c r="O16" i="32"/>
  <c r="H16" i="32"/>
  <c r="D14" i="32"/>
  <c r="D35" i="32" s="1"/>
  <c r="V6" i="32"/>
  <c r="T6" i="32"/>
  <c r="P2" i="32"/>
  <c r="D30" i="32" s="1"/>
  <c r="Y76" i="16"/>
  <c r="O76" i="16"/>
  <c r="H76" i="16"/>
  <c r="Y75" i="16"/>
  <c r="O75" i="16"/>
  <c r="H75" i="16"/>
  <c r="Y74" i="16"/>
  <c r="O74" i="16"/>
  <c r="H74" i="16"/>
  <c r="Y64" i="16"/>
  <c r="O64" i="16"/>
  <c r="H64" i="16"/>
  <c r="Y63" i="16"/>
  <c r="O63" i="16"/>
  <c r="H63" i="16"/>
  <c r="Y62" i="16"/>
  <c r="O62" i="16"/>
  <c r="H62" i="16"/>
  <c r="Y61" i="16"/>
  <c r="O61" i="16"/>
  <c r="H61" i="16"/>
  <c r="Y51" i="16"/>
  <c r="O51" i="16"/>
  <c r="H51" i="16"/>
  <c r="Y50" i="16"/>
  <c r="O50" i="16"/>
  <c r="H50" i="16"/>
  <c r="Y49" i="16"/>
  <c r="O49" i="16"/>
  <c r="H49" i="16"/>
  <c r="Y48" i="16"/>
  <c r="O48" i="16"/>
  <c r="H48" i="16"/>
  <c r="Y46" i="16"/>
  <c r="O46" i="16"/>
  <c r="H46" i="16"/>
  <c r="Y45" i="16"/>
  <c r="O45" i="16"/>
  <c r="H45" i="16"/>
  <c r="Y44" i="16"/>
  <c r="O44" i="16"/>
  <c r="H44" i="16"/>
  <c r="Y43" i="16"/>
  <c r="O43" i="16"/>
  <c r="H43" i="16"/>
  <c r="Y39" i="16"/>
  <c r="O39" i="16"/>
  <c r="H39" i="16"/>
  <c r="Y38" i="16"/>
  <c r="O38" i="16"/>
  <c r="H38" i="16"/>
  <c r="Y37" i="16"/>
  <c r="O37" i="16"/>
  <c r="H37" i="16"/>
  <c r="Y36" i="16"/>
  <c r="O36" i="16"/>
  <c r="H36" i="16"/>
  <c r="D34" i="16"/>
  <c r="D33" i="16"/>
  <c r="D32" i="16"/>
  <c r="Y32" i="16"/>
  <c r="O32" i="16"/>
  <c r="H32" i="16"/>
  <c r="Y31" i="16"/>
  <c r="O31" i="16"/>
  <c r="H31" i="16"/>
  <c r="Y30" i="16"/>
  <c r="O30" i="16"/>
  <c r="H30" i="16"/>
  <c r="Y29" i="16"/>
  <c r="O29" i="16"/>
  <c r="H29" i="16"/>
  <c r="Y28" i="16"/>
  <c r="O28" i="16"/>
  <c r="H28" i="16"/>
  <c r="Y27" i="16"/>
  <c r="O26" i="16"/>
  <c r="H26" i="16"/>
  <c r="D26" i="16"/>
  <c r="Y25" i="16"/>
  <c r="O25" i="16"/>
  <c r="H25" i="16"/>
  <c r="D25" i="16"/>
  <c r="Y24" i="16"/>
  <c r="O24" i="16"/>
  <c r="H24" i="16"/>
  <c r="D24" i="16"/>
  <c r="Y23" i="16"/>
  <c r="O23" i="16"/>
  <c r="H23" i="16"/>
  <c r="D23" i="16"/>
  <c r="Y22" i="16"/>
  <c r="O22" i="16"/>
  <c r="H22" i="16"/>
  <c r="Y21" i="16"/>
  <c r="O21" i="16"/>
  <c r="H21" i="16"/>
  <c r="Y20" i="16"/>
  <c r="O20" i="16"/>
  <c r="H20" i="16"/>
  <c r="Y19" i="16"/>
  <c r="O19" i="16"/>
  <c r="H19" i="16"/>
  <c r="Y18" i="16"/>
  <c r="O18" i="16"/>
  <c r="H18" i="16"/>
  <c r="Y17" i="16"/>
  <c r="O17" i="16"/>
  <c r="H17" i="16"/>
  <c r="Y16" i="16"/>
  <c r="O16" i="16"/>
  <c r="H16" i="16"/>
  <c r="D14" i="16"/>
  <c r="D35" i="16" s="1"/>
  <c r="X6" i="16"/>
  <c r="W6" i="16"/>
  <c r="V6" i="16"/>
  <c r="U6" i="16"/>
  <c r="T6" i="16"/>
  <c r="N6" i="16"/>
  <c r="M6" i="16"/>
  <c r="L6" i="16"/>
  <c r="L2" i="16" s="1"/>
  <c r="K6" i="16"/>
  <c r="J6" i="16"/>
  <c r="P2" i="16"/>
  <c r="D30" i="16" s="1"/>
  <c r="Y81" i="4"/>
  <c r="O81" i="4"/>
  <c r="H81" i="4"/>
  <c r="Y80" i="4"/>
  <c r="O80" i="4"/>
  <c r="H80" i="4"/>
  <c r="Y79" i="4"/>
  <c r="O79" i="4"/>
  <c r="H79" i="4"/>
  <c r="Y78" i="4"/>
  <c r="O78" i="4"/>
  <c r="H78" i="4"/>
  <c r="Y77" i="4"/>
  <c r="O77" i="4"/>
  <c r="H77" i="4"/>
  <c r="Y76" i="4"/>
  <c r="O76" i="4"/>
  <c r="H76" i="4"/>
  <c r="Y75" i="4"/>
  <c r="O75" i="4"/>
  <c r="H75" i="4"/>
  <c r="Y72" i="4"/>
  <c r="O72" i="4"/>
  <c r="H72" i="4"/>
  <c r="Y71" i="4"/>
  <c r="O71" i="4"/>
  <c r="H71" i="4"/>
  <c r="Y70" i="4"/>
  <c r="O70" i="4"/>
  <c r="H70" i="4"/>
  <c r="Y69" i="4"/>
  <c r="O69" i="4"/>
  <c r="H69" i="4"/>
  <c r="Y68" i="4"/>
  <c r="O68" i="4"/>
  <c r="H68" i="4"/>
  <c r="Y67" i="4"/>
  <c r="O67" i="4"/>
  <c r="H67" i="4"/>
  <c r="Y66" i="4"/>
  <c r="O66" i="4"/>
  <c r="H66" i="4"/>
  <c r="Y63" i="4"/>
  <c r="O63" i="4"/>
  <c r="H63" i="4"/>
  <c r="Y62" i="4"/>
  <c r="O62" i="4"/>
  <c r="H62" i="4"/>
  <c r="Y61" i="4"/>
  <c r="O61" i="4"/>
  <c r="H61" i="4"/>
  <c r="Y60" i="4"/>
  <c r="O60" i="4"/>
  <c r="H60" i="4"/>
  <c r="Y58" i="4"/>
  <c r="O58" i="4"/>
  <c r="H58" i="4"/>
  <c r="Y57" i="4"/>
  <c r="O57" i="4"/>
  <c r="H57" i="4"/>
  <c r="Y56" i="4"/>
  <c r="O56" i="4"/>
  <c r="H56" i="4"/>
  <c r="Y55" i="4"/>
  <c r="O55" i="4"/>
  <c r="H55" i="4"/>
  <c r="Y54" i="4"/>
  <c r="O54" i="4"/>
  <c r="H54" i="4"/>
  <c r="Y50" i="4"/>
  <c r="O50" i="4"/>
  <c r="H50" i="4"/>
  <c r="Y49" i="4"/>
  <c r="O49" i="4"/>
  <c r="H49" i="4"/>
  <c r="Y48" i="4"/>
  <c r="O48" i="4"/>
  <c r="H48" i="4"/>
  <c r="Y47" i="4"/>
  <c r="O47" i="4"/>
  <c r="H47" i="4"/>
  <c r="Y46" i="4"/>
  <c r="O46" i="4"/>
  <c r="H46" i="4"/>
  <c r="Y45" i="4"/>
  <c r="O45" i="4"/>
  <c r="H45" i="4"/>
  <c r="Y44" i="4"/>
  <c r="O44" i="4"/>
  <c r="H44" i="4"/>
  <c r="Y43" i="4"/>
  <c r="O43" i="4"/>
  <c r="H43" i="4"/>
  <c r="Y42" i="4"/>
  <c r="O42" i="4"/>
  <c r="H42" i="4"/>
  <c r="Y41" i="4"/>
  <c r="O41" i="4"/>
  <c r="H41" i="4"/>
  <c r="Y40" i="4"/>
  <c r="O40" i="4"/>
  <c r="H40" i="4"/>
  <c r="Y39" i="4"/>
  <c r="O39" i="4"/>
  <c r="H39" i="4"/>
  <c r="Y38" i="4"/>
  <c r="O38" i="4"/>
  <c r="H38" i="4"/>
  <c r="Y37" i="4"/>
  <c r="O37" i="4"/>
  <c r="H37" i="4"/>
  <c r="Y36" i="4"/>
  <c r="O36" i="4"/>
  <c r="H36" i="4"/>
  <c r="Y35" i="4"/>
  <c r="O35" i="4"/>
  <c r="H35" i="4"/>
  <c r="D34" i="4"/>
  <c r="D33" i="4"/>
  <c r="D32" i="4"/>
  <c r="Y31" i="4"/>
  <c r="O31" i="4"/>
  <c r="H31" i="4"/>
  <c r="Y30" i="4"/>
  <c r="O30" i="4"/>
  <c r="H30" i="4"/>
  <c r="Y29" i="4"/>
  <c r="O29" i="4"/>
  <c r="H29" i="4"/>
  <c r="Y28" i="4"/>
  <c r="O28" i="4"/>
  <c r="H28" i="4"/>
  <c r="Y27" i="4"/>
  <c r="O27" i="4"/>
  <c r="H27" i="4"/>
  <c r="Y26" i="4"/>
  <c r="O26" i="4"/>
  <c r="H26" i="4"/>
  <c r="D26" i="4"/>
  <c r="Y25" i="4"/>
  <c r="O25" i="4"/>
  <c r="H25" i="4"/>
  <c r="D25" i="4"/>
  <c r="Y24" i="4"/>
  <c r="O24" i="4"/>
  <c r="H24" i="4"/>
  <c r="D24" i="4"/>
  <c r="Y23" i="4"/>
  <c r="O23" i="4"/>
  <c r="H23" i="4"/>
  <c r="D23" i="4"/>
  <c r="D27" i="4" s="1"/>
  <c r="Y22" i="4"/>
  <c r="O22" i="4"/>
  <c r="H22" i="4"/>
  <c r="Y21" i="4"/>
  <c r="O21" i="4"/>
  <c r="H21" i="4"/>
  <c r="Y20" i="4"/>
  <c r="O20" i="4"/>
  <c r="H20" i="4"/>
  <c r="Y19" i="4"/>
  <c r="O19" i="4"/>
  <c r="H19" i="4"/>
  <c r="Y18" i="4"/>
  <c r="O18" i="4"/>
  <c r="H18" i="4"/>
  <c r="Y17" i="4"/>
  <c r="O17" i="4"/>
  <c r="H17" i="4"/>
  <c r="Y16" i="4"/>
  <c r="O16" i="4"/>
  <c r="H16" i="4"/>
  <c r="D14" i="4"/>
  <c r="D35" i="4" s="1"/>
  <c r="X6" i="4"/>
  <c r="W6" i="4"/>
  <c r="V6" i="4"/>
  <c r="U6" i="4"/>
  <c r="T6" i="4"/>
  <c r="N6" i="4"/>
  <c r="M6" i="4"/>
  <c r="L6" i="4"/>
  <c r="K6" i="4"/>
  <c r="J6" i="4"/>
  <c r="P2" i="4"/>
  <c r="D30" i="4" s="1"/>
  <c r="Y90" i="31"/>
  <c r="O90" i="31"/>
  <c r="H90" i="31"/>
  <c r="Y89" i="31"/>
  <c r="O89" i="31"/>
  <c r="H89" i="31"/>
  <c r="Y88" i="31"/>
  <c r="O88" i="31"/>
  <c r="H88" i="31"/>
  <c r="Y87" i="31"/>
  <c r="O87" i="31"/>
  <c r="H87" i="31"/>
  <c r="Y86" i="31"/>
  <c r="O86" i="31"/>
  <c r="H86" i="31"/>
  <c r="Y85" i="31"/>
  <c r="O85" i="31"/>
  <c r="H85" i="31"/>
  <c r="Y84" i="31"/>
  <c r="O84" i="31"/>
  <c r="H84" i="31"/>
  <c r="G86" i="31" s="1"/>
  <c r="Y70" i="31"/>
  <c r="O70" i="31"/>
  <c r="H70" i="31"/>
  <c r="Y69" i="31"/>
  <c r="O69" i="31"/>
  <c r="H69" i="31"/>
  <c r="Y68" i="31"/>
  <c r="O68" i="31"/>
  <c r="H68" i="31"/>
  <c r="Y67" i="31"/>
  <c r="O67" i="31"/>
  <c r="H67" i="31"/>
  <c r="Y66" i="31"/>
  <c r="O66" i="31"/>
  <c r="H66" i="31"/>
  <c r="Y65" i="31"/>
  <c r="O65" i="31"/>
  <c r="H65" i="31"/>
  <c r="Y64" i="31"/>
  <c r="O64" i="31"/>
  <c r="H64" i="31"/>
  <c r="Y61" i="31"/>
  <c r="O61" i="31"/>
  <c r="H61" i="31"/>
  <c r="Y60" i="31"/>
  <c r="O60" i="31"/>
  <c r="H60" i="31"/>
  <c r="Y59" i="31"/>
  <c r="O59" i="31"/>
  <c r="Y58" i="31"/>
  <c r="O58" i="31"/>
  <c r="Y57" i="31"/>
  <c r="O57" i="31"/>
  <c r="Y56" i="31"/>
  <c r="O56" i="31"/>
  <c r="Y55" i="31"/>
  <c r="O55" i="31"/>
  <c r="H55" i="31"/>
  <c r="G57" i="31" s="1"/>
  <c r="Y52" i="31"/>
  <c r="O52" i="31"/>
  <c r="H52" i="31"/>
  <c r="Y51" i="31"/>
  <c r="O51" i="31"/>
  <c r="H51" i="31"/>
  <c r="Y50" i="31"/>
  <c r="O50" i="31"/>
  <c r="H50" i="31"/>
  <c r="Y49" i="31"/>
  <c r="O49" i="31"/>
  <c r="H49" i="31"/>
  <c r="Y47" i="31"/>
  <c r="O47" i="31"/>
  <c r="H47" i="31"/>
  <c r="Y46" i="31"/>
  <c r="O46" i="31"/>
  <c r="H46" i="31"/>
  <c r="Y45" i="31"/>
  <c r="O45" i="31"/>
  <c r="H45" i="31"/>
  <c r="Y44" i="31"/>
  <c r="O44" i="31"/>
  <c r="H44" i="31"/>
  <c r="D34" i="31"/>
  <c r="D33" i="31"/>
  <c r="D32" i="31"/>
  <c r="Y33" i="31"/>
  <c r="O33" i="31"/>
  <c r="H33" i="31"/>
  <c r="Y32" i="31"/>
  <c r="O32" i="31"/>
  <c r="Y31" i="31"/>
  <c r="O31" i="31"/>
  <c r="Y27" i="31"/>
  <c r="O27" i="31"/>
  <c r="H27" i="31"/>
  <c r="D26" i="31"/>
  <c r="D25" i="31"/>
  <c r="D24" i="31"/>
  <c r="Y23" i="31"/>
  <c r="O23" i="31"/>
  <c r="H23" i="31"/>
  <c r="D23" i="31"/>
  <c r="Y22" i="31"/>
  <c r="O22" i="31"/>
  <c r="H22" i="31"/>
  <c r="Y21" i="31"/>
  <c r="O21" i="31"/>
  <c r="H21" i="31"/>
  <c r="Y20" i="31"/>
  <c r="O20" i="31"/>
  <c r="H20" i="31"/>
  <c r="Y19" i="31"/>
  <c r="O19" i="31"/>
  <c r="H19" i="31"/>
  <c r="Y18" i="31"/>
  <c r="O18" i="31"/>
  <c r="H18" i="31"/>
  <c r="Y17" i="31"/>
  <c r="O17" i="31"/>
  <c r="H17" i="31"/>
  <c r="Y16" i="31"/>
  <c r="O16" i="31"/>
  <c r="O6" i="31" s="1"/>
  <c r="H16" i="31"/>
  <c r="D14" i="31"/>
  <c r="D35" i="31" s="1"/>
  <c r="X6" i="31"/>
  <c r="W6" i="31"/>
  <c r="V6" i="31"/>
  <c r="U6" i="31"/>
  <c r="T6" i="31"/>
  <c r="N6" i="31"/>
  <c r="M6" i="31"/>
  <c r="L6" i="31"/>
  <c r="K6" i="31"/>
  <c r="J6" i="31"/>
  <c r="P2" i="31"/>
  <c r="D30" i="31" s="1"/>
  <c r="U6" i="30"/>
  <c r="V6" i="30"/>
  <c r="W6" i="30"/>
  <c r="X6" i="30"/>
  <c r="T6" i="30"/>
  <c r="K6" i="30"/>
  <c r="L6" i="30"/>
  <c r="M6" i="30"/>
  <c r="N6" i="30"/>
  <c r="J6" i="30"/>
  <c r="J2" i="26" l="1"/>
  <c r="D18" i="26" s="1"/>
  <c r="G68" i="4"/>
  <c r="G77" i="4"/>
  <c r="G54" i="4"/>
  <c r="N2" i="27"/>
  <c r="D36" i="27"/>
  <c r="D37" i="27" s="1"/>
  <c r="K2" i="27"/>
  <c r="M2" i="26"/>
  <c r="L2" i="26"/>
  <c r="Y6" i="26"/>
  <c r="D4" i="26" s="1"/>
  <c r="G16" i="26"/>
  <c r="L2" i="31"/>
  <c r="G44" i="31"/>
  <c r="G16" i="31"/>
  <c r="G27" i="31"/>
  <c r="G66" i="31"/>
  <c r="D27" i="31"/>
  <c r="D36" i="31" s="1"/>
  <c r="D37" i="31" s="1"/>
  <c r="J2" i="31"/>
  <c r="Y6" i="31"/>
  <c r="O2" i="31" s="1"/>
  <c r="K2" i="31"/>
  <c r="M2" i="31"/>
  <c r="D18" i="33"/>
  <c r="D19" i="33" s="1"/>
  <c r="D40" i="33" s="1"/>
  <c r="D2" i="33" s="1"/>
  <c r="N2" i="31"/>
  <c r="N2" i="4"/>
  <c r="D17" i="4"/>
  <c r="O6" i="4"/>
  <c r="G16" i="4"/>
  <c r="M2" i="4"/>
  <c r="G35" i="4"/>
  <c r="J2" i="4"/>
  <c r="D36" i="4"/>
  <c r="D37" i="4" s="1"/>
  <c r="H5" i="31"/>
  <c r="H6" i="31" s="1"/>
  <c r="M2" i="16"/>
  <c r="K2" i="16"/>
  <c r="D17" i="16"/>
  <c r="H5" i="16"/>
  <c r="H6" i="16" s="1"/>
  <c r="G36" i="16"/>
  <c r="G43" i="16"/>
  <c r="Y6" i="16"/>
  <c r="N2" i="16"/>
  <c r="G63" i="16"/>
  <c r="G16" i="16"/>
  <c r="D27" i="16"/>
  <c r="D36" i="16" s="1"/>
  <c r="D37" i="16" s="1"/>
  <c r="O6" i="16"/>
  <c r="J2" i="16"/>
  <c r="H5" i="26"/>
  <c r="H6" i="26" s="1"/>
  <c r="Y6" i="4"/>
  <c r="L2" i="4"/>
  <c r="H5" i="4"/>
  <c r="H6" i="4" s="1"/>
  <c r="O6" i="27"/>
  <c r="H5" i="27"/>
  <c r="H6" i="27" s="1"/>
  <c r="M2" i="27"/>
  <c r="L2" i="27"/>
  <c r="G16" i="27"/>
  <c r="J2" i="27"/>
  <c r="D18" i="27" s="1"/>
  <c r="Y6" i="27"/>
  <c r="O2" i="27" s="1"/>
  <c r="D36" i="26"/>
  <c r="D37" i="26" s="1"/>
  <c r="D17" i="26"/>
  <c r="D19" i="26" s="1"/>
  <c r="D40" i="26" s="1"/>
  <c r="D3" i="26" s="1"/>
  <c r="D2" i="26" s="1"/>
  <c r="D17" i="27"/>
  <c r="G36" i="32"/>
  <c r="D27" i="32"/>
  <c r="D36" i="32" s="1"/>
  <c r="D37" i="32" s="1"/>
  <c r="G16" i="32"/>
  <c r="K2" i="4"/>
  <c r="D17" i="31"/>
  <c r="Y78" i="30"/>
  <c r="O78" i="30"/>
  <c r="H78" i="30"/>
  <c r="Y77" i="30"/>
  <c r="O77" i="30"/>
  <c r="H77" i="30"/>
  <c r="Y76" i="30"/>
  <c r="O76" i="30"/>
  <c r="H76" i="30"/>
  <c r="Y75" i="30"/>
  <c r="O75" i="30"/>
  <c r="H75" i="30"/>
  <c r="Y74" i="30"/>
  <c r="O74" i="30"/>
  <c r="H74" i="30"/>
  <c r="Y73" i="30"/>
  <c r="O73" i="30"/>
  <c r="H73" i="30"/>
  <c r="Y72" i="30"/>
  <c r="O72" i="30"/>
  <c r="H72" i="30"/>
  <c r="Y69" i="30"/>
  <c r="O69" i="30"/>
  <c r="H69" i="30"/>
  <c r="Y68" i="30"/>
  <c r="O68" i="30"/>
  <c r="H68" i="30"/>
  <c r="Y65" i="30"/>
  <c r="O65" i="30"/>
  <c r="H65" i="30"/>
  <c r="O64" i="30"/>
  <c r="H64" i="30"/>
  <c r="Y62" i="30"/>
  <c r="O62" i="30"/>
  <c r="H62" i="30"/>
  <c r="Y61" i="30"/>
  <c r="O61" i="30"/>
  <c r="H61" i="30"/>
  <c r="Y60" i="30"/>
  <c r="O60" i="30"/>
  <c r="H60" i="30"/>
  <c r="Y59" i="30"/>
  <c r="O59" i="30"/>
  <c r="H59" i="30"/>
  <c r="Y58" i="30"/>
  <c r="O58" i="30"/>
  <c r="H58" i="30"/>
  <c r="Y57" i="30"/>
  <c r="O57" i="30"/>
  <c r="H57" i="30"/>
  <c r="Y56" i="30"/>
  <c r="O56" i="30"/>
  <c r="H56" i="30"/>
  <c r="Y55" i="30"/>
  <c r="O55" i="30"/>
  <c r="H55" i="30"/>
  <c r="Y54" i="30"/>
  <c r="O54" i="30"/>
  <c r="H54" i="30"/>
  <c r="Y53" i="30"/>
  <c r="O53" i="30"/>
  <c r="H53" i="30"/>
  <c r="Y52" i="30"/>
  <c r="O52" i="30"/>
  <c r="H52" i="30"/>
  <c r="Y51" i="30"/>
  <c r="O51" i="30"/>
  <c r="H51" i="30"/>
  <c r="Y50" i="30"/>
  <c r="O50" i="30"/>
  <c r="H50" i="30"/>
  <c r="Y49" i="30"/>
  <c r="O49" i="30"/>
  <c r="H49" i="30"/>
  <c r="Y48" i="30"/>
  <c r="O48" i="30"/>
  <c r="H48" i="30"/>
  <c r="Y47" i="30"/>
  <c r="O47" i="30"/>
  <c r="H47" i="30"/>
  <c r="Y43" i="30"/>
  <c r="O43" i="30"/>
  <c r="H43" i="30"/>
  <c r="Y42" i="30"/>
  <c r="O42" i="30"/>
  <c r="H42" i="30"/>
  <c r="Y41" i="30"/>
  <c r="O41" i="30"/>
  <c r="H41" i="30"/>
  <c r="Y40" i="30"/>
  <c r="O40" i="30"/>
  <c r="H40" i="30"/>
  <c r="Y39" i="30"/>
  <c r="O39" i="30"/>
  <c r="H39" i="30"/>
  <c r="Y38" i="30"/>
  <c r="O38" i="30"/>
  <c r="H38" i="30"/>
  <c r="Y37" i="30"/>
  <c r="O37" i="30"/>
  <c r="H37" i="30"/>
  <c r="Y36" i="30"/>
  <c r="O36" i="30"/>
  <c r="H36" i="30"/>
  <c r="Y35" i="30"/>
  <c r="O35" i="30"/>
  <c r="H35" i="30"/>
  <c r="Y34" i="30"/>
  <c r="O34" i="30"/>
  <c r="H34" i="30"/>
  <c r="Y33" i="30"/>
  <c r="O33" i="30"/>
  <c r="H33" i="30"/>
  <c r="Y32" i="30"/>
  <c r="O32" i="30"/>
  <c r="H32" i="30"/>
  <c r="D34" i="30"/>
  <c r="D33" i="30"/>
  <c r="D32" i="30"/>
  <c r="Y28" i="30"/>
  <c r="O28" i="30"/>
  <c r="H28" i="30"/>
  <c r="Y27" i="30"/>
  <c r="O27" i="30"/>
  <c r="H27" i="30"/>
  <c r="Y26" i="30"/>
  <c r="O26" i="30"/>
  <c r="H26" i="30"/>
  <c r="D26" i="30"/>
  <c r="Y25" i="30"/>
  <c r="O25" i="30"/>
  <c r="H25" i="30"/>
  <c r="D25" i="30"/>
  <c r="Y24" i="30"/>
  <c r="O24" i="30"/>
  <c r="H24" i="30"/>
  <c r="D24" i="30"/>
  <c r="Y23" i="30"/>
  <c r="O23" i="30"/>
  <c r="H23" i="30"/>
  <c r="D23" i="30"/>
  <c r="Y22" i="30"/>
  <c r="O22" i="30"/>
  <c r="H22" i="30"/>
  <c r="Y21" i="30"/>
  <c r="O21" i="30"/>
  <c r="H21" i="30"/>
  <c r="Y20" i="30"/>
  <c r="O20" i="30"/>
  <c r="H20" i="30"/>
  <c r="Y19" i="30"/>
  <c r="O19" i="30"/>
  <c r="H19" i="30"/>
  <c r="Y18" i="30"/>
  <c r="O18" i="30"/>
  <c r="H18" i="30"/>
  <c r="Y17" i="30"/>
  <c r="O17" i="30"/>
  <c r="H17" i="30"/>
  <c r="Y16" i="30"/>
  <c r="O16" i="30"/>
  <c r="H16" i="30"/>
  <c r="D14" i="30"/>
  <c r="D35" i="30" s="1"/>
  <c r="N2" i="30"/>
  <c r="M2" i="30"/>
  <c r="K2" i="30"/>
  <c r="J2" i="30"/>
  <c r="P2" i="30"/>
  <c r="D30" i="30" s="1"/>
  <c r="L2" i="30"/>
  <c r="D34" i="1"/>
  <c r="D33" i="1"/>
  <c r="D32" i="1"/>
  <c r="D31" i="1"/>
  <c r="D19" i="27" l="1"/>
  <c r="D40" i="27" s="1"/>
  <c r="D2" i="27" s="1"/>
  <c r="G74" i="30"/>
  <c r="O2" i="4"/>
  <c r="D27" i="30"/>
  <c r="D36" i="30" s="1"/>
  <c r="D37" i="30" s="1"/>
  <c r="O2" i="26"/>
  <c r="O6" i="30"/>
  <c r="G32" i="30"/>
  <c r="G16" i="30"/>
  <c r="D18" i="31"/>
  <c r="D19" i="31" s="1"/>
  <c r="D40" i="31" s="1"/>
  <c r="D2" i="31" s="1"/>
  <c r="G47" i="30"/>
  <c r="Y6" i="30"/>
  <c r="D18" i="4"/>
  <c r="D19" i="4" s="1"/>
  <c r="D40" i="4" s="1"/>
  <c r="D2" i="4" s="1"/>
  <c r="D18" i="16"/>
  <c r="D19" i="16" s="1"/>
  <c r="D40" i="16" s="1"/>
  <c r="D2" i="16" s="1"/>
  <c r="O2" i="16"/>
  <c r="H5" i="30"/>
  <c r="H6" i="30" s="1"/>
  <c r="D18" i="30"/>
  <c r="D17" i="30"/>
  <c r="D35" i="1"/>
  <c r="O2" i="30" l="1"/>
  <c r="A9" i="4"/>
  <c r="A7" i="4"/>
  <c r="A8" i="4"/>
  <c r="D19" i="30"/>
  <c r="D40" i="30" s="1"/>
  <c r="D2" i="30" s="1"/>
  <c r="D40" i="1"/>
  <c r="D42" i="1"/>
  <c r="D41" i="1"/>
  <c r="X9" i="1"/>
  <c r="W9" i="1"/>
  <c r="V9" i="1"/>
  <c r="U9" i="1"/>
  <c r="T9" i="1"/>
  <c r="S9" i="1"/>
  <c r="O9" i="1"/>
  <c r="Y11" i="1"/>
  <c r="Y12" i="1"/>
  <c r="Y13" i="1"/>
  <c r="Y14" i="1"/>
  <c r="Y15" i="1"/>
  <c r="Y17" i="1"/>
  <c r="Y18" i="1"/>
  <c r="Y19" i="1"/>
  <c r="Y20" i="1"/>
  <c r="Y21" i="1"/>
  <c r="Y22" i="1"/>
  <c r="Y25" i="1"/>
  <c r="Y26" i="1"/>
  <c r="Y27" i="1"/>
  <c r="Y28" i="1"/>
  <c r="Y29" i="1"/>
  <c r="Y35" i="1"/>
  <c r="Y37" i="1"/>
  <c r="Y38" i="1"/>
  <c r="Y39" i="1"/>
  <c r="Y40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63" i="1"/>
  <c r="Y65" i="1"/>
  <c r="Y66" i="1"/>
  <c r="Y67" i="1"/>
  <c r="Y68" i="1"/>
  <c r="Y69" i="1"/>
  <c r="Y70" i="1"/>
  <c r="Y71" i="1"/>
  <c r="Y72" i="1"/>
  <c r="Y73" i="1"/>
  <c r="F51" i="1"/>
  <c r="F53" i="1" s="1"/>
  <c r="F43" i="1"/>
  <c r="F45" i="1" s="1"/>
  <c r="O5" i="1" l="1"/>
  <c r="D43" i="1"/>
  <c r="H5" i="32" l="1"/>
  <c r="H6" i="32" s="1"/>
  <c r="F12" i="1" l="1"/>
  <c r="F14" i="1" s="1"/>
  <c r="F20" i="1"/>
  <c r="F22" i="1" s="1"/>
  <c r="F69" i="1"/>
  <c r="F71" i="1" s="1"/>
  <c r="H25" i="1"/>
  <c r="H26" i="1" s="1"/>
  <c r="F38" i="1"/>
  <c r="F40" i="1" s="1"/>
  <c r="Y6" i="32" l="1"/>
  <c r="X6" i="32"/>
  <c r="W6" i="32"/>
  <c r="U6" i="32"/>
  <c r="K6" i="32"/>
  <c r="K2" i="32" l="1"/>
  <c r="K14" i="1" s="1"/>
  <c r="K9" i="1" s="1"/>
  <c r="K5" i="1" s="1"/>
  <c r="N6" i="32"/>
  <c r="N2" i="32" s="1"/>
  <c r="N14" i="1" s="1"/>
  <c r="N9" i="1" s="1"/>
  <c r="N5" i="1" s="1"/>
  <c r="M6" i="32"/>
  <c r="M2" i="32" s="1"/>
  <c r="M14" i="1" s="1"/>
  <c r="M9" i="1" s="1"/>
  <c r="M5" i="1" s="1"/>
  <c r="O6" i="32"/>
  <c r="O2" i="32" s="1"/>
  <c r="L6" i="32"/>
  <c r="L2" i="32" s="1"/>
  <c r="L14" i="1" s="1"/>
  <c r="L9" i="1" s="1"/>
  <c r="L5" i="1" s="1"/>
  <c r="J6" i="32"/>
  <c r="J2" i="32" l="1"/>
  <c r="D17" i="32"/>
  <c r="D18" i="32" l="1"/>
  <c r="D19" i="32" s="1"/>
  <c r="D40" i="32" s="1"/>
  <c r="D2" i="32" s="1"/>
  <c r="J14" i="1"/>
  <c r="J9" i="1" s="1"/>
  <c r="J5" i="1" s="1"/>
  <c r="D21" i="1" l="1"/>
  <c r="D24" i="1" l="1"/>
  <c r="D16" i="1" l="1"/>
  <c r="D44" i="1" l="1"/>
  <c r="D45" i="1" s="1"/>
  <c r="D47" i="1" s="1"/>
  <c r="D27" i="1" l="1"/>
  <c r="D50" i="1" s="1"/>
  <c r="D5" i="1" s="1"/>
  <c r="A12" i="1" l="1"/>
  <c r="A11" i="1"/>
  <c r="A10" i="1"/>
  <c r="A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user</author>
  </authors>
  <commentList>
    <comment ref="B1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11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12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4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O22" authorId="1" shapeId="0" xr:uid="{00000000-0006-0000-04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Radishes.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5D731D2D-40E9-4EB7-A1C1-290AA8375E0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FA221C9E-8A71-442F-9443-EC7448776ED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B14F59E9-5D34-4D91-9B66-E0CCB6746F2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6DD586B9-6118-49A8-8B62-13C6D89F2BD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58E959AA-B76C-423A-9EE3-649E264F75B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60" authorId="0" shapeId="0" xr:uid="{EA30C059-45DF-430D-9C7D-B71430BD7EC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68E1A41D-020F-4430-835C-DD29A8F98BC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4EED67E0-11CE-4053-994E-E7A763E2C62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11D58A54-F610-42B4-A59F-90578E1380A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881866EA-335A-440D-9162-7A861200887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55DB4083-8C90-404A-9D9B-8700A00E4A2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64" authorId="0" shapeId="0" xr:uid="{4555A512-3230-470A-B0A4-6799F2F69B8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John</author>
  </authors>
  <commentList>
    <comment ref="B7" authorId="0" shapeId="0" xr:uid="{97F0BBF5-D6D9-4806-A9CF-EFE1354E228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DAF394F9-DC8B-4932-8582-45B819EC708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 xr:uid="{EAD5316C-2895-42AA-89E7-D125EFA87F6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 xr:uid="{EDE8B830-12C0-4C60-97A1-05149C3C6F3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 xr:uid="{50399B4D-2CC7-4B73-BACD-BDF2A22E41B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G49" authorId="1" shapeId="0" xr:uid="{B0A14319-0CFD-469A-9198-E85F17C433C4}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Owned by Garriel and Alanna</t>
        </r>
      </text>
    </comment>
    <comment ref="I49" authorId="0" shapeId="0" xr:uid="{2886F8A5-8032-4316-98BD-FBC7B5DA3F5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G52" authorId="1" shapeId="0" xr:uid="{6D3E2FA5-597B-427E-9EBE-635EC9C6942D}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This is because of the split nature of the Merc Barracks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ABA1EB32-F7A6-4FA7-881A-E8BD6C5392A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A2C681E1-7F7B-4205-B1C6-EC0180C9C6C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A47FF8A6-B9D5-4063-8177-C7849B6551D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57E4EA6D-106E-40E1-BB75-144E4ACF425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3" authorId="0" shapeId="0" xr:uid="{D5DDB365-5F3D-40B5-B45B-B0427846C4A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48" authorId="0" shapeId="0" xr:uid="{88066BF9-2F61-4C64-A76F-9E2202FD657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8EFFF4E6-D352-4F08-A244-6E97316C384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6DFBDF96-E613-43DA-AD7F-3823D433D51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372E5C36-96AB-4607-A588-A132D521ED7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E76968E7-C0A8-4EEE-B2CF-CBFD40427C8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FB6F512E-D4BC-46D9-81B6-D5C9281AACF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27" authorId="0" shapeId="0" xr:uid="{E88AA846-C49C-4C0D-859C-A9484AF2A40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5A3021BC-A8A4-46FE-836A-42E79B13A2C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BDE6ED30-1C2F-44AF-A8FE-7528EA9451A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 xr:uid="{71A4825C-7BAB-476B-A7DA-9FE6131AC0F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 xr:uid="{AB902766-14D5-4462-88CD-F65239C14CE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 xr:uid="{A69C3B16-87B1-47EF-BCF4-182EC05C9DC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29" authorId="0" shapeId="0" xr:uid="{8C0AB7E1-6E60-4E11-BDAB-223BDEC71D8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8F6B149E-0DC8-4F97-A083-D9A7C63CEDD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B96052B6-1E9B-489A-9433-EC1CFEF34A7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 xr:uid="{1D07D788-BE5E-4DBD-9C44-B08C368C4A7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 xr:uid="{81E6C38E-CC48-4459-BD6F-67A178F6800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 xr:uid="{2E7C24EB-FF5D-4681-BB28-CD932DDEE3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33" authorId="0" shapeId="0" xr:uid="{A79BAF47-8DA5-472D-A00A-0EED2C9944A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4DA9EB6C-AFA5-4A98-90AE-9814E47AF36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66C707AC-7E0E-43BA-83D4-E75A8A52E2C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42068DE7-80A3-4C82-9533-0A87ED8C1F1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33BCBD91-818A-424D-9B75-EF40142868C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71138A83-4C23-4C52-BE47-F746C8C800C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38" authorId="0" shapeId="0" xr:uid="{C62BB49A-5CDC-4519-849A-8D3FAF627CA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R38" authorId="0" shapeId="0" xr:uid="{3911DFB5-04A5-42C5-AC8A-A169991C1EE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sharedStrings.xml><?xml version="1.0" encoding="utf-8"?>
<sst xmlns="http://schemas.openxmlformats.org/spreadsheetml/2006/main" count="2044" uniqueCount="441">
  <si>
    <t>Council</t>
  </si>
  <si>
    <t>Leader</t>
  </si>
  <si>
    <t>Moderator</t>
  </si>
  <si>
    <t>General</t>
  </si>
  <si>
    <t xml:space="preserve">Name </t>
  </si>
  <si>
    <t xml:space="preserve">Mod </t>
  </si>
  <si>
    <t>None</t>
  </si>
  <si>
    <t>Total</t>
  </si>
  <si>
    <t>Buildings</t>
  </si>
  <si>
    <t>Holy Grove</t>
  </si>
  <si>
    <t>Economy</t>
  </si>
  <si>
    <t>Owned by Investors</t>
  </si>
  <si>
    <t>Stewardship</t>
  </si>
  <si>
    <t>Core Economy</t>
  </si>
  <si>
    <t>Investors Taxes.</t>
  </si>
  <si>
    <t>Owned by the Stonghold</t>
  </si>
  <si>
    <t>Roads</t>
  </si>
  <si>
    <t>Highways</t>
  </si>
  <si>
    <t>Canals</t>
  </si>
  <si>
    <t>INCOME</t>
  </si>
  <si>
    <t>Semi-Wilderness</t>
  </si>
  <si>
    <t>Rural</t>
  </si>
  <si>
    <t>Urban</t>
  </si>
  <si>
    <t>City Districts</t>
  </si>
  <si>
    <t>R</t>
  </si>
  <si>
    <t>Subtotal</t>
  </si>
  <si>
    <t>Consumption Mods</t>
  </si>
  <si>
    <t>Income</t>
  </si>
  <si>
    <t>Overall Income</t>
  </si>
  <si>
    <t>Treasurer</t>
  </si>
  <si>
    <t>Magistrate</t>
  </si>
  <si>
    <t>Location</t>
  </si>
  <si>
    <t>Watchtower</t>
  </si>
  <si>
    <t>Totals</t>
  </si>
  <si>
    <t>Effective</t>
  </si>
  <si>
    <t>Hunter's Rest</t>
  </si>
  <si>
    <t>Elkwall</t>
  </si>
  <si>
    <t>Jetty</t>
  </si>
  <si>
    <t xml:space="preserve"> SW</t>
  </si>
  <si>
    <t>Type</t>
  </si>
  <si>
    <t>Land</t>
  </si>
  <si>
    <t>Outpost</t>
  </si>
  <si>
    <t>Owner</t>
  </si>
  <si>
    <t>Local Market</t>
  </si>
  <si>
    <t>Serai</t>
  </si>
  <si>
    <t>District Wall</t>
  </si>
  <si>
    <t>Warehouse</t>
  </si>
  <si>
    <t>Roths</t>
  </si>
  <si>
    <t>Ranch (Zorah)</t>
  </si>
  <si>
    <t>Grave Yard (Pharasma)</t>
  </si>
  <si>
    <t>Monument</t>
  </si>
  <si>
    <t>Resouces</t>
  </si>
  <si>
    <t>Ringbridge</t>
  </si>
  <si>
    <t>Public Baths</t>
  </si>
  <si>
    <t>Town Base</t>
  </si>
  <si>
    <t>Orphanage</t>
  </si>
  <si>
    <t>Marshal</t>
  </si>
  <si>
    <t>Consumption</t>
  </si>
  <si>
    <t>Total consumption</t>
  </si>
  <si>
    <t>Stewardship Mods</t>
  </si>
  <si>
    <t>Quinn</t>
  </si>
  <si>
    <t>El</t>
  </si>
  <si>
    <t>Quentin</t>
  </si>
  <si>
    <t>Adoven</t>
  </si>
  <si>
    <t>leMaistre</t>
  </si>
  <si>
    <t>Bar-Z</t>
  </si>
  <si>
    <t>Spend</t>
  </si>
  <si>
    <t>Nature Reserve</t>
  </si>
  <si>
    <t>Arista</t>
  </si>
  <si>
    <t>Rook</t>
  </si>
  <si>
    <t>Size</t>
  </si>
  <si>
    <t>Radishes</t>
  </si>
  <si>
    <t>Brewery</t>
  </si>
  <si>
    <t>Granary</t>
  </si>
  <si>
    <t>Zelona</t>
  </si>
  <si>
    <t>Bank</t>
  </si>
  <si>
    <t>Feyfalls</t>
  </si>
  <si>
    <t>Local market</t>
  </si>
  <si>
    <t>Iron Keep</t>
  </si>
  <si>
    <t>Fiddler / Erastil</t>
  </si>
  <si>
    <t>Henry leMaistre (TN)</t>
  </si>
  <si>
    <t>Rikka (CG)</t>
  </si>
  <si>
    <t>Borric d'Cordain (LG)</t>
  </si>
  <si>
    <t>Council Alignment = NG (Variance 2)</t>
  </si>
  <si>
    <t>Marshall</t>
  </si>
  <si>
    <t>Park</t>
  </si>
  <si>
    <t>WSM</t>
  </si>
  <si>
    <t>Farm</t>
  </si>
  <si>
    <t>Junction</t>
  </si>
  <si>
    <t>Priory (Pharasma)</t>
  </si>
  <si>
    <t>Barracks</t>
  </si>
  <si>
    <t>Redoubt</t>
  </si>
  <si>
    <t>Shipping Office</t>
  </si>
  <si>
    <t>Small Castle</t>
  </si>
  <si>
    <t>Shop</t>
  </si>
  <si>
    <t>Road House</t>
  </si>
  <si>
    <t>Court House</t>
  </si>
  <si>
    <t>Smithy</t>
  </si>
  <si>
    <t>Ironhand</t>
  </si>
  <si>
    <t>Laticia</t>
  </si>
  <si>
    <t>Loy</t>
  </si>
  <si>
    <t>Watch tower</t>
  </si>
  <si>
    <t>Owned by the Governor</t>
  </si>
  <si>
    <t>DELEM Trading</t>
  </si>
  <si>
    <t>Midmarch Rural</t>
  </si>
  <si>
    <t>MW</t>
  </si>
  <si>
    <t>Herbalist</t>
  </si>
  <si>
    <t>Town Hall</t>
  </si>
  <si>
    <t>Newgate</t>
  </si>
  <si>
    <t>Village</t>
  </si>
  <si>
    <t>Serai (Wintersun)</t>
  </si>
  <si>
    <t>Chapel (Erastil)</t>
  </si>
  <si>
    <t>Exotic Artisan</t>
  </si>
  <si>
    <t>Whiterun</t>
  </si>
  <si>
    <t>Eastgate</t>
  </si>
  <si>
    <t>Oston</t>
  </si>
  <si>
    <t>Alisa</t>
  </si>
  <si>
    <t>Library</t>
  </si>
  <si>
    <t>Dom</t>
  </si>
  <si>
    <t>Bai</t>
  </si>
  <si>
    <t>Westgate</t>
  </si>
  <si>
    <t>Tatzleford Tavern</t>
  </si>
  <si>
    <t>River Run Brewey</t>
  </si>
  <si>
    <t>Safiya (NG)</t>
  </si>
  <si>
    <t>Gaius Senas (CG)</t>
  </si>
  <si>
    <t>Aranel Romanese (LN)</t>
  </si>
  <si>
    <t>Alignment NG Variance = 2</t>
  </si>
  <si>
    <t>Holy House (Pharasma)</t>
  </si>
  <si>
    <t>Mother Beatrix</t>
  </si>
  <si>
    <t>Great Shrine</t>
  </si>
  <si>
    <t>Kunlun</t>
  </si>
  <si>
    <t>Iomedae Watchtower w Shrine</t>
  </si>
  <si>
    <t>henry - Guildhall</t>
  </si>
  <si>
    <t>Beatrix</t>
  </si>
  <si>
    <t>Graveyard (Erastil)</t>
  </si>
  <si>
    <t>Dump</t>
  </si>
  <si>
    <t>Jack Black (N)</t>
  </si>
  <si>
    <t>Tib (N)</t>
  </si>
  <si>
    <t>Overall (NG) variance = 2</t>
  </si>
  <si>
    <t>Tatzleford</t>
  </si>
  <si>
    <t>Town</t>
  </si>
  <si>
    <t>V&amp;A Serai</t>
  </si>
  <si>
    <t>_   1x ox-train</t>
  </si>
  <si>
    <t>_____ Mule Train</t>
  </si>
  <si>
    <t xml:space="preserve">Dara </t>
  </si>
  <si>
    <t>leMaistre market</t>
  </si>
  <si>
    <t>Apartment Block</t>
  </si>
  <si>
    <t>Crypt</t>
  </si>
  <si>
    <t>Fort</t>
  </si>
  <si>
    <t>garrison</t>
  </si>
  <si>
    <t>Exotic Carpenter</t>
  </si>
  <si>
    <t>Stable</t>
  </si>
  <si>
    <t>Svetlana (TN)</t>
  </si>
  <si>
    <t>Oleg (TN)</t>
  </si>
  <si>
    <t>Lt Keston Garess (TN)</t>
  </si>
  <si>
    <t>Variance = 2</t>
  </si>
  <si>
    <t>Fiddler (LG)</t>
  </si>
  <si>
    <t>Other</t>
  </si>
  <si>
    <t>carried Over</t>
  </si>
  <si>
    <t>Master</t>
  </si>
  <si>
    <t>Cyrus  (LG)</t>
  </si>
  <si>
    <t>Councilor</t>
  </si>
  <si>
    <t>Valoria (LG)</t>
  </si>
  <si>
    <t>Steward</t>
  </si>
  <si>
    <t>District</t>
  </si>
  <si>
    <t>Ringbridge Manor</t>
  </si>
  <si>
    <t>Zauria (LG)</t>
  </si>
  <si>
    <t xml:space="preserve">V&amp;A Shipping </t>
  </si>
  <si>
    <t>Town base</t>
  </si>
  <si>
    <t>Overall Alignment LG Variance = 3</t>
  </si>
  <si>
    <t>V&amp;A Jetty</t>
  </si>
  <si>
    <t>Merchant office</t>
  </si>
  <si>
    <t>Torag's House (monastic)</t>
  </si>
  <si>
    <t>Local Base</t>
  </si>
  <si>
    <t>Silverstone Masonry (Exotic)</t>
  </si>
  <si>
    <t>Umberweed</t>
  </si>
  <si>
    <t>Veeliker</t>
  </si>
  <si>
    <t>Watch Tower</t>
  </si>
  <si>
    <t>(3 slots max size 4)</t>
  </si>
  <si>
    <t>The Farm</t>
  </si>
  <si>
    <t>Mound</t>
  </si>
  <si>
    <t>Marik (CG)</t>
  </si>
  <si>
    <t>Alanna (NG)</t>
  </si>
  <si>
    <t>Darius (TN)</t>
  </si>
  <si>
    <t>Lutz  (LG)</t>
  </si>
  <si>
    <t>Local base</t>
  </si>
  <si>
    <t>Valguard (LN)</t>
  </si>
  <si>
    <t>variance</t>
  </si>
  <si>
    <t>(LG) = 3</t>
  </si>
  <si>
    <t>Fortified Villa</t>
  </si>
  <si>
    <t>Mine (Iron)</t>
  </si>
  <si>
    <t xml:space="preserve">Craft Workshop </t>
  </si>
  <si>
    <t>New Dawn</t>
  </si>
  <si>
    <t>Road House + Shrine to Cayden</t>
  </si>
  <si>
    <t>Mine (Gold)</t>
  </si>
  <si>
    <t>Gandred's Exotic Smithy</t>
  </si>
  <si>
    <t>Gandred (LG)</t>
  </si>
  <si>
    <t>Graveyard (Pharasma)</t>
  </si>
  <si>
    <t>Community Centre</t>
  </si>
  <si>
    <t>_Mule Trains</t>
  </si>
  <si>
    <t>Abadar</t>
  </si>
  <si>
    <t>Riverway</t>
  </si>
  <si>
    <t>Paved |Roads</t>
  </si>
  <si>
    <t>Gt Shrine</t>
  </si>
  <si>
    <t>Fiddler</t>
  </si>
  <si>
    <t>Gt Shrine (Erastil)</t>
  </si>
  <si>
    <t>WSM Shop</t>
  </si>
  <si>
    <t>Rope walk (Craft Workshop)</t>
  </si>
  <si>
    <t>Tavern (The Dragonette)</t>
  </si>
  <si>
    <t>West Farm</t>
  </si>
  <si>
    <t>Hamlet</t>
  </si>
  <si>
    <t>Rothyard</t>
  </si>
  <si>
    <t>Hopyard (Advanced farm)</t>
  </si>
  <si>
    <t>Econ</t>
  </si>
  <si>
    <t>Stab</t>
  </si>
  <si>
    <t>Def</t>
  </si>
  <si>
    <t>Mill</t>
  </si>
  <si>
    <t xml:space="preserve">Fort </t>
  </si>
  <si>
    <t>__ Mule Train</t>
  </si>
  <si>
    <t>Saddler (craft Workshop)</t>
  </si>
  <si>
    <t>Andalon</t>
  </si>
  <si>
    <t>Safiya's House</t>
  </si>
  <si>
    <t>Delem</t>
  </si>
  <si>
    <t>Valley Ranch</t>
  </si>
  <si>
    <t>Approx Population</t>
  </si>
  <si>
    <t>____ Lodgings (3*)</t>
  </si>
  <si>
    <t>hamlet</t>
  </si>
  <si>
    <t>farm</t>
  </si>
  <si>
    <t>Great Farm</t>
  </si>
  <si>
    <t>_  2x mule-train</t>
  </si>
  <si>
    <t>__ 2x Mule Train</t>
  </si>
  <si>
    <t>Ranch (Hunters' animals)</t>
  </si>
  <si>
    <t>3x Boats (Marik)</t>
  </si>
  <si>
    <t>___1x Fishing Boat</t>
  </si>
  <si>
    <t>Population</t>
  </si>
  <si>
    <t xml:space="preserve">Size </t>
  </si>
  <si>
    <t>population</t>
  </si>
  <si>
    <t>Eating House (with shrine)</t>
  </si>
  <si>
    <t>Bar-Z Ranch</t>
  </si>
  <si>
    <t>Iomedae</t>
  </si>
  <si>
    <t>Pharasma (Ethankos)</t>
  </si>
  <si>
    <t>Acavna (Alisa)</t>
  </si>
  <si>
    <t>TOTAL</t>
  </si>
  <si>
    <t>Zorah</t>
  </si>
  <si>
    <t>XP</t>
  </si>
  <si>
    <t>Rose</t>
  </si>
  <si>
    <t>Profitability</t>
  </si>
  <si>
    <t>Spec</t>
  </si>
  <si>
    <t>Tax rate</t>
  </si>
  <si>
    <t xml:space="preserve">Cass </t>
  </si>
  <si>
    <t>Wiz Guild</t>
  </si>
  <si>
    <t>Number</t>
  </si>
  <si>
    <t>Consumption Reductions</t>
  </si>
  <si>
    <t>Consumption Costs</t>
  </si>
  <si>
    <t>Overall Size</t>
  </si>
  <si>
    <t>Cons</t>
  </si>
  <si>
    <t>Description</t>
  </si>
  <si>
    <t>City Upgrades</t>
  </si>
  <si>
    <t>xxxx</t>
  </si>
  <si>
    <t>Do not affect size</t>
  </si>
  <si>
    <t>Ringbridge:Main</t>
  </si>
  <si>
    <t>Size: Max 20</t>
  </si>
  <si>
    <t>CONSUMPTION COSTS</t>
  </si>
  <si>
    <t>CONSUMPTION BONUSES</t>
  </si>
  <si>
    <t>Ringbridge:North</t>
  </si>
  <si>
    <t>Outer</t>
  </si>
  <si>
    <t>Three Ladies</t>
  </si>
  <si>
    <t>School  (3 Ladies)</t>
  </si>
  <si>
    <t xml:space="preserve"> Hinterland</t>
  </si>
  <si>
    <t>Bastion</t>
  </si>
  <si>
    <t>Size: Max 6</t>
  </si>
  <si>
    <t>Hamlet Name</t>
  </si>
  <si>
    <t>District 1 Name</t>
  </si>
  <si>
    <t>Jewellers</t>
  </si>
  <si>
    <t xml:space="preserve"> (Lutz Stigmar)</t>
  </si>
  <si>
    <t xml:space="preserve">Holy House (Torag) </t>
  </si>
  <si>
    <t>(M.Beatrix)</t>
  </si>
  <si>
    <t xml:space="preserve">Pharasmin Graveyard </t>
  </si>
  <si>
    <t>District 2 Name</t>
  </si>
  <si>
    <t>District 3 Name</t>
  </si>
  <si>
    <t>Hinterland</t>
  </si>
  <si>
    <t>The Mines</t>
  </si>
  <si>
    <t>Lutz  Stigmar</t>
  </si>
  <si>
    <t>This is one business.  Defence assigned to Marik</t>
  </si>
  <si>
    <t>Clan Stigmar</t>
  </si>
  <si>
    <t>Merc Barracks</t>
  </si>
  <si>
    <t>Village Name</t>
  </si>
  <si>
    <t>Entries below tthis line are not incuded in  Tax Calculations.</t>
  </si>
  <si>
    <t>Clan Silverhammer</t>
  </si>
  <si>
    <t>Mayor</t>
  </si>
  <si>
    <t>Overall Alignment ?? Variance = 1</t>
  </si>
  <si>
    <t xml:space="preserve">District 1 </t>
  </si>
  <si>
    <t>Compensation</t>
  </si>
  <si>
    <t>Main</t>
  </si>
  <si>
    <t>Holy House (Andoletta)</t>
  </si>
  <si>
    <t>Gt Shrine(Yuelral)</t>
  </si>
  <si>
    <t xml:space="preserve">(Ethankos)(Pharasma) </t>
  </si>
  <si>
    <t>V&amp;A</t>
  </si>
  <si>
    <t>no base</t>
  </si>
  <si>
    <t>City Name</t>
  </si>
  <si>
    <t>Not yet relevant</t>
  </si>
  <si>
    <t>Verna</t>
  </si>
  <si>
    <t xml:space="preserve">Community Jetty </t>
  </si>
  <si>
    <t>Overall Alignment NG Variance = 2</t>
  </si>
  <si>
    <t>Oleg</t>
  </si>
  <si>
    <t>and</t>
  </si>
  <si>
    <t xml:space="preserve">Local Market </t>
  </si>
  <si>
    <t>Svetlana</t>
  </si>
  <si>
    <t xml:space="preserve">Mill </t>
  </si>
  <si>
    <t>Civic Income</t>
  </si>
  <si>
    <t>Business Income</t>
  </si>
  <si>
    <t>Wilderness</t>
  </si>
  <si>
    <t>Dead Eye</t>
  </si>
  <si>
    <t>Hamlet = FULL</t>
  </si>
  <si>
    <t>Newgate Sword School</t>
  </si>
  <si>
    <t>Toll Booth</t>
  </si>
  <si>
    <t>Town (Feyfalls)</t>
  </si>
  <si>
    <t>Litwin Cove</t>
  </si>
  <si>
    <t>Apple Lodge</t>
  </si>
  <si>
    <t>Meeting Hall</t>
  </si>
  <si>
    <t>Village = FULL</t>
  </si>
  <si>
    <t>(3 slots max size 5)</t>
  </si>
  <si>
    <t xml:space="preserve"> _ Shallop</t>
  </si>
  <si>
    <t>Pemar deleMaistre</t>
  </si>
  <si>
    <t>Yolen</t>
  </si>
  <si>
    <t>Mia Ventus-Maistre</t>
  </si>
  <si>
    <t>Graveyard</t>
  </si>
  <si>
    <t xml:space="preserve"> - Mule train</t>
  </si>
  <si>
    <t>shop</t>
  </si>
  <si>
    <t>Great Shrine (Erastil)</t>
  </si>
  <si>
    <t>Erastil (Fiddler)</t>
  </si>
  <si>
    <t>Cayden (Adoven)</t>
  </si>
  <si>
    <t>Gt Shrine &amp; Tavern</t>
  </si>
  <si>
    <t>Gt Shrine (Sarenrae)</t>
  </si>
  <si>
    <t>Friary &amp; Graveyard</t>
  </si>
  <si>
    <t>Rose's Magic  Shop (Exotic)</t>
  </si>
  <si>
    <t>Quin's Tailor (exotic)</t>
  </si>
  <si>
    <t>Bardic College</t>
  </si>
  <si>
    <t>Apothecary (craft workshop)</t>
  </si>
  <si>
    <t>Home Farm</t>
  </si>
  <si>
    <t>Mound Farm</t>
  </si>
  <si>
    <t>Sundance Square</t>
  </si>
  <si>
    <t>Cost</t>
  </si>
  <si>
    <t>Merchant Quarter</t>
  </si>
  <si>
    <t>The Dawn Ward</t>
  </si>
  <si>
    <t>Duskside</t>
  </si>
  <si>
    <t>1 BP: Serai</t>
  </si>
  <si>
    <t>1 BP: Mule-Train</t>
  </si>
  <si>
    <t>0 BP: Local Base</t>
  </si>
  <si>
    <t xml:space="preserve">4.5 BP: Magic College </t>
  </si>
  <si>
    <t>The Lodge (Military School)</t>
  </si>
  <si>
    <t>Rana</t>
  </si>
  <si>
    <t>Taldan Bath</t>
  </si>
  <si>
    <t>Public Bath</t>
  </si>
  <si>
    <t>Magic Component shop</t>
  </si>
  <si>
    <t>Well</t>
  </si>
  <si>
    <t>Symphony of Swans (Inn)</t>
  </si>
  <si>
    <t>MW Wainright  (Dom)</t>
  </si>
  <si>
    <t>Noble Estate (Cyrus &amp; Val)</t>
  </si>
  <si>
    <t>Office of Public Works</t>
  </si>
  <si>
    <t>Distrct Wall</t>
  </si>
  <si>
    <t>Vallani Trading (local Base)</t>
  </si>
  <si>
    <t>Shrine (Jalaijatali)</t>
  </si>
  <si>
    <t>Wharf</t>
  </si>
  <si>
    <r>
      <rPr>
        <b/>
        <sz val="11"/>
        <rFont val="Calibri"/>
        <family val="2"/>
        <scheme val="minor"/>
      </rPr>
      <t xml:space="preserve">Vallani Trading </t>
    </r>
    <r>
      <rPr>
        <sz val="11"/>
        <rFont val="Calibri"/>
        <family val="2"/>
        <scheme val="minor"/>
      </rPr>
      <t>: Local Base</t>
    </r>
  </si>
  <si>
    <t>Quinn&amp;El</t>
  </si>
  <si>
    <t>Mansion</t>
  </si>
  <si>
    <t>District FULL</t>
  </si>
  <si>
    <t>The general store</t>
  </si>
  <si>
    <t>Green Logging Camp1</t>
  </si>
  <si>
    <t xml:space="preserve">  _2x Keeler</t>
  </si>
  <si>
    <t xml:space="preserve">  _ 2x Shallop</t>
  </si>
  <si>
    <t>Tax office</t>
  </si>
  <si>
    <t>MAX SIZE 4</t>
  </si>
  <si>
    <t>SIZE</t>
  </si>
  <si>
    <t>Tibham</t>
  </si>
  <si>
    <t>Fortified Villa (Tib)</t>
  </si>
  <si>
    <t>Xp</t>
  </si>
  <si>
    <t>Copper School</t>
  </si>
  <si>
    <t>Central</t>
  </si>
  <si>
    <t>Aswell</t>
  </si>
  <si>
    <t>Public School</t>
  </si>
  <si>
    <t>Pharasma (beatrix)</t>
  </si>
  <si>
    <t>Herbalist (mw)</t>
  </si>
  <si>
    <t>taxidermist (Mw)</t>
  </si>
  <si>
    <t xml:space="preserve">Chapel (Torag) </t>
  </si>
  <si>
    <t>serai</t>
  </si>
  <si>
    <t xml:space="preserve"> - 1x Mule Train</t>
  </si>
  <si>
    <t>Animal Pens</t>
  </si>
  <si>
    <t>Gt Farm</t>
  </si>
  <si>
    <t>Crft Workshop (Brewer)</t>
  </si>
  <si>
    <t>Paved Streets</t>
  </si>
  <si>
    <t>Tavern (Midmarch Arms)</t>
  </si>
  <si>
    <t>Mule Trains x1</t>
  </si>
  <si>
    <t xml:space="preserve">Oleg  &amp; Svetlana Income = </t>
  </si>
  <si>
    <t>Town Wall</t>
  </si>
  <si>
    <t>Osham</t>
  </si>
  <si>
    <t>Chapel (Abadar)</t>
  </si>
  <si>
    <t>U</t>
  </si>
  <si>
    <t>Apartment block</t>
  </si>
  <si>
    <t>Harwood Farm</t>
  </si>
  <si>
    <t>Anhull Farm</t>
  </si>
  <si>
    <t>Governor</t>
  </si>
  <si>
    <t>Leverson Farm</t>
  </si>
  <si>
    <t>Outpost Palisade</t>
  </si>
  <si>
    <t>beatrix</t>
  </si>
  <si>
    <t>Small Town Wall (main &amp; north)</t>
  </si>
  <si>
    <t>Basic Farm</t>
  </si>
  <si>
    <t>Banked</t>
  </si>
  <si>
    <t>Pecora Farm</t>
  </si>
  <si>
    <t>Extus</t>
  </si>
  <si>
    <t>Wyvern Bridge</t>
  </si>
  <si>
    <t>Lt Cdr Coren Lawry</t>
  </si>
  <si>
    <t>Redoubt  (Lt Ellison)</t>
  </si>
  <si>
    <t>Bailiff</t>
  </si>
  <si>
    <t>Chapel</t>
  </si>
  <si>
    <t>Rothvin</t>
  </si>
  <si>
    <t>Vineyard (advanced farm)</t>
  </si>
  <si>
    <t>House</t>
  </si>
  <si>
    <t>Hex</t>
  </si>
  <si>
    <t>Community Mill</t>
  </si>
  <si>
    <t>Gt Shrine (Chantry)</t>
  </si>
  <si>
    <t>Vallart</t>
  </si>
  <si>
    <t>Tazleford</t>
  </si>
  <si>
    <t>Dosalic</t>
  </si>
  <si>
    <t>u</t>
  </si>
  <si>
    <t>r2</t>
  </si>
  <si>
    <t>Inn (The Golden Corn)</t>
  </si>
  <si>
    <t>smithy</t>
  </si>
  <si>
    <t>Watchtower (Province)</t>
  </si>
  <si>
    <t>Dosalic Farm</t>
  </si>
  <si>
    <t>Maple&amp;Minia</t>
  </si>
  <si>
    <t>Basic farm</t>
  </si>
  <si>
    <t>Tannery</t>
  </si>
  <si>
    <t>Size: Max c6</t>
  </si>
  <si>
    <t>Falls Under</t>
  </si>
  <si>
    <t>Midmarch privincial</t>
  </si>
  <si>
    <t>Logging Camp</t>
  </si>
  <si>
    <t>No further developments allowed</t>
  </si>
  <si>
    <t>Pivate Guard Hire</t>
  </si>
  <si>
    <t>Holh House (Torag)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</si>
</sst>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1"/>
      <color rgb="FF3F3F76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rgb="FFC0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CC"/>
        <bgColor indexed="64"/>
      </patternFill>
    </fill>
  </fills>
  <borders count="15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thin">
        <color rgb="FFB2B2B2"/>
      </bottom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B2B2B2"/>
      </right>
      <top/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B2B2B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rgb="FF7F7F7F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/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rgb="FFB2B2B2"/>
      </top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indexed="64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indexed="64"/>
      </right>
      <top style="thin">
        <color rgb="FFB2B2B2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/>
      <right style="thin">
        <color indexed="64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rgb="FFB2B2B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7F7F7F"/>
      </bottom>
      <diagonal/>
    </border>
    <border>
      <left/>
      <right/>
      <top style="thin">
        <color rgb="FF7F7F7F"/>
      </top>
      <bottom style="medium">
        <color indexed="64"/>
      </bottom>
      <diagonal/>
    </border>
  </borders>
  <cellStyleXfs count="9">
    <xf numFmtId="0" fontId="0" fillId="0" borderId="0"/>
    <xf numFmtId="0" fontId="1" fillId="2" borderId="1" applyNumberFormat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3" applyNumberFormat="0" applyFont="0" applyAlignment="0" applyProtection="0"/>
    <xf numFmtId="0" fontId="7" fillId="9" borderId="1" applyNumberFormat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496">
    <xf numFmtId="0" fontId="0" fillId="0" borderId="0" xfId="0"/>
    <xf numFmtId="0" fontId="1" fillId="3" borderId="1" xfId="1" applyFill="1"/>
    <xf numFmtId="0" fontId="0" fillId="4" borderId="0" xfId="0" applyFill="1"/>
    <xf numFmtId="0" fontId="2" fillId="4" borderId="0" xfId="0" applyFont="1" applyFill="1" applyAlignment="1">
      <alignment horizontal="center" vertical="center" wrapText="1"/>
    </xf>
    <xf numFmtId="0" fontId="0" fillId="5" borderId="0" xfId="0" applyFill="1"/>
    <xf numFmtId="0" fontId="2" fillId="5" borderId="0" xfId="0" applyFont="1" applyFill="1" applyAlignment="1">
      <alignment horizontal="center" vertical="center" wrapText="1"/>
    </xf>
    <xf numFmtId="0" fontId="0" fillId="0" borderId="2" xfId="0" applyBorder="1"/>
    <xf numFmtId="0" fontId="5" fillId="6" borderId="2" xfId="2" applyBorder="1"/>
    <xf numFmtId="0" fontId="1" fillId="2" borderId="1" xfId="1"/>
    <xf numFmtId="0" fontId="6" fillId="7" borderId="2" xfId="3" applyBorder="1"/>
    <xf numFmtId="0" fontId="0" fillId="8" borderId="3" xfId="4" applyFont="1"/>
    <xf numFmtId="164" fontId="1" fillId="2" borderId="1" xfId="1" applyNumberFormat="1"/>
    <xf numFmtId="0" fontId="0" fillId="0" borderId="0" xfId="0" applyAlignment="1">
      <alignment horizontal="center"/>
    </xf>
    <xf numFmtId="0" fontId="2" fillId="4" borderId="0" xfId="0" applyFont="1" applyFill="1"/>
    <xf numFmtId="0" fontId="2" fillId="5" borderId="0" xfId="0" applyFont="1" applyFill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8" borderId="9" xfId="4" applyFont="1" applyBorder="1"/>
    <xf numFmtId="0" fontId="0" fillId="8" borderId="10" xfId="4" applyFont="1" applyBorder="1"/>
    <xf numFmtId="0" fontId="0" fillId="8" borderId="11" xfId="4" applyFont="1" applyBorder="1"/>
    <xf numFmtId="0" fontId="0" fillId="8" borderId="12" xfId="4" applyFont="1" applyBorder="1" applyAlignment="1">
      <alignment horizontal="center"/>
    </xf>
    <xf numFmtId="0" fontId="0" fillId="8" borderId="13" xfId="4" applyFont="1" applyBorder="1" applyAlignment="1">
      <alignment horizontal="center"/>
    </xf>
    <xf numFmtId="0" fontId="0" fillId="8" borderId="14" xfId="4" applyFont="1" applyBorder="1" applyAlignment="1">
      <alignment horizontal="center"/>
    </xf>
    <xf numFmtId="0" fontId="0" fillId="0" borderId="15" xfId="0" applyBorder="1"/>
    <xf numFmtId="0" fontId="1" fillId="2" borderId="15" xfId="1" applyBorder="1"/>
    <xf numFmtId="0" fontId="7" fillId="9" borderId="1" xfId="5"/>
    <xf numFmtId="0" fontId="0" fillId="0" borderId="0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0" xfId="0" applyFont="1"/>
    <xf numFmtId="0" fontId="0" fillId="6" borderId="2" xfId="2" applyFont="1" applyBorder="1"/>
    <xf numFmtId="0" fontId="0" fillId="8" borderId="19" xfId="4" applyFont="1" applyBorder="1"/>
    <xf numFmtId="0" fontId="6" fillId="7" borderId="0" xfId="3"/>
    <xf numFmtId="0" fontId="0" fillId="0" borderId="17" xfId="0" applyFill="1" applyBorder="1"/>
    <xf numFmtId="0" fontId="9" fillId="14" borderId="0" xfId="7"/>
    <xf numFmtId="0" fontId="9" fillId="14" borderId="18" xfId="7" applyBorder="1"/>
    <xf numFmtId="0" fontId="9" fillId="14" borderId="6" xfId="7" applyBorder="1"/>
    <xf numFmtId="0" fontId="7" fillId="9" borderId="22" xfId="5" applyBorder="1"/>
    <xf numFmtId="0" fontId="0" fillId="8" borderId="23" xfId="4" applyFont="1" applyBorder="1"/>
    <xf numFmtId="0" fontId="0" fillId="8" borderId="27" xfId="4" applyFont="1" applyBorder="1"/>
    <xf numFmtId="0" fontId="7" fillId="9" borderId="1" xfId="5" applyBorder="1"/>
    <xf numFmtId="0" fontId="0" fillId="8" borderId="28" xfId="4" applyFont="1" applyBorder="1"/>
    <xf numFmtId="0" fontId="0" fillId="8" borderId="29" xfId="4" applyFont="1" applyBorder="1"/>
    <xf numFmtId="0" fontId="0" fillId="8" borderId="30" xfId="4" applyFont="1" applyBorder="1"/>
    <xf numFmtId="0" fontId="10" fillId="0" borderId="0" xfId="0" applyFont="1"/>
    <xf numFmtId="0" fontId="2" fillId="0" borderId="18" xfId="0" applyFont="1" applyBorder="1"/>
    <xf numFmtId="0" fontId="2" fillId="0" borderId="6" xfId="0" applyFont="1" applyBorder="1"/>
    <xf numFmtId="0" fontId="0" fillId="8" borderId="13" xfId="4" applyFont="1" applyBorder="1"/>
    <xf numFmtId="0" fontId="0" fillId="8" borderId="14" xfId="4" applyFont="1" applyBorder="1"/>
    <xf numFmtId="0" fontId="0" fillId="8" borderId="3" xfId="4" applyFont="1" applyBorder="1"/>
    <xf numFmtId="0" fontId="2" fillId="8" borderId="9" xfId="4" applyFont="1" applyBorder="1"/>
    <xf numFmtId="0" fontId="13" fillId="0" borderId="0" xfId="0" applyFont="1" applyBorder="1"/>
    <xf numFmtId="0" fontId="0" fillId="0" borderId="0" xfId="0" applyAlignment="1">
      <alignment horizontal="center"/>
    </xf>
    <xf numFmtId="0" fontId="0" fillId="8" borderId="42" xfId="4" applyFont="1" applyBorder="1" applyAlignment="1">
      <alignment horizontal="center"/>
    </xf>
    <xf numFmtId="0" fontId="0" fillId="8" borderId="11" xfId="4" applyFont="1" applyBorder="1" applyAlignment="1">
      <alignment horizontal="left" vertical="center" indent="5"/>
    </xf>
    <xf numFmtId="0" fontId="13" fillId="0" borderId="0" xfId="0" applyFont="1" applyFill="1" applyBorder="1"/>
    <xf numFmtId="0" fontId="13" fillId="0" borderId="0" xfId="0" applyFont="1"/>
    <xf numFmtId="0" fontId="13" fillId="0" borderId="17" xfId="0" applyFont="1" applyBorder="1"/>
    <xf numFmtId="0" fontId="13" fillId="0" borderId="8" xfId="0" applyFont="1" applyBorder="1"/>
    <xf numFmtId="0" fontId="13" fillId="0" borderId="6" xfId="0" applyFont="1" applyBorder="1"/>
    <xf numFmtId="0" fontId="13" fillId="0" borderId="7" xfId="0" applyFont="1" applyBorder="1"/>
    <xf numFmtId="0" fontId="13" fillId="0" borderId="4" xfId="0" applyFont="1" applyBorder="1"/>
    <xf numFmtId="0" fontId="13" fillId="0" borderId="5" xfId="0" applyFont="1" applyBorder="1"/>
    <xf numFmtId="0" fontId="16" fillId="8" borderId="11" xfId="4" applyFont="1" applyBorder="1" applyAlignment="1">
      <alignment vertical="center"/>
    </xf>
    <xf numFmtId="0" fontId="16" fillId="8" borderId="11" xfId="4" applyFont="1" applyBorder="1"/>
    <xf numFmtId="0" fontId="13" fillId="8" borderId="37" xfId="4" applyFont="1" applyBorder="1"/>
    <xf numFmtId="0" fontId="13" fillId="8" borderId="3" xfId="4" applyFont="1" applyBorder="1"/>
    <xf numFmtId="0" fontId="13" fillId="8" borderId="3" xfId="4" applyFont="1"/>
    <xf numFmtId="0" fontId="0" fillId="0" borderId="31" xfId="0" applyBorder="1"/>
    <xf numFmtId="0" fontId="0" fillId="0" borderId="39" xfId="0" applyBorder="1"/>
    <xf numFmtId="0" fontId="0" fillId="0" borderId="32" xfId="0" applyBorder="1"/>
    <xf numFmtId="0" fontId="12" fillId="15" borderId="31" xfId="0" applyFont="1" applyFill="1" applyBorder="1"/>
    <xf numFmtId="0" fontId="0" fillId="15" borderId="4" xfId="0" applyFill="1" applyBorder="1"/>
    <xf numFmtId="0" fontId="13" fillId="17" borderId="38" xfId="0" applyFont="1" applyFill="1" applyBorder="1"/>
    <xf numFmtId="0" fontId="13" fillId="17" borderId="32" xfId="0" applyFont="1" applyFill="1" applyBorder="1"/>
    <xf numFmtId="0" fontId="13" fillId="0" borderId="39" xfId="0" applyFont="1" applyBorder="1"/>
    <xf numFmtId="0" fontId="15" fillId="15" borderId="31" xfId="0" applyFont="1" applyFill="1" applyBorder="1"/>
    <xf numFmtId="0" fontId="15" fillId="17" borderId="32" xfId="0" applyFont="1" applyFill="1" applyBorder="1"/>
    <xf numFmtId="0" fontId="2" fillId="15" borderId="32" xfId="0" applyFont="1" applyFill="1" applyBorder="1"/>
    <xf numFmtId="0" fontId="0" fillId="8" borderId="35" xfId="4" applyFont="1" applyBorder="1"/>
    <xf numFmtId="0" fontId="13" fillId="0" borderId="18" xfId="0" applyFont="1" applyBorder="1"/>
    <xf numFmtId="0" fontId="0" fillId="12" borderId="0" xfId="0" applyFill="1"/>
    <xf numFmtId="0" fontId="13" fillId="15" borderId="0" xfId="0" applyFont="1" applyFill="1" applyBorder="1"/>
    <xf numFmtId="0" fontId="0" fillId="10" borderId="17" xfId="0" applyFill="1" applyBorder="1"/>
    <xf numFmtId="0" fontId="0" fillId="10" borderId="0" xfId="0" applyFill="1" applyBorder="1"/>
    <xf numFmtId="0" fontId="11" fillId="8" borderId="13" xfId="4" applyFont="1" applyBorder="1"/>
    <xf numFmtId="0" fontId="0" fillId="8" borderId="50" xfId="4" applyFont="1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10" borderId="8" xfId="0" applyFill="1" applyBorder="1"/>
    <xf numFmtId="0" fontId="0" fillId="8" borderId="51" xfId="4" applyFont="1" applyBorder="1" applyAlignment="1">
      <alignment horizontal="center"/>
    </xf>
    <xf numFmtId="0" fontId="0" fillId="8" borderId="52" xfId="4" applyFont="1" applyBorder="1"/>
    <xf numFmtId="0" fontId="0" fillId="8" borderId="53" xfId="4" applyFont="1" applyBorder="1" applyAlignment="1">
      <alignment horizontal="center"/>
    </xf>
    <xf numFmtId="0" fontId="13" fillId="0" borderId="17" xfId="0" applyFont="1" applyFill="1" applyBorder="1"/>
    <xf numFmtId="0" fontId="13" fillId="0" borderId="16" xfId="0" applyFont="1" applyBorder="1"/>
    <xf numFmtId="0" fontId="0" fillId="8" borderId="54" xfId="4" applyFont="1" applyBorder="1"/>
    <xf numFmtId="0" fontId="0" fillId="8" borderId="11" xfId="4" applyFont="1" applyBorder="1" applyAlignment="1">
      <alignment vertical="center"/>
    </xf>
    <xf numFmtId="0" fontId="0" fillId="8" borderId="11" xfId="4" applyFont="1" applyBorder="1" applyAlignment="1"/>
    <xf numFmtId="0" fontId="0" fillId="8" borderId="10" xfId="4" applyFont="1" applyBorder="1" applyAlignment="1"/>
    <xf numFmtId="0" fontId="0" fillId="15" borderId="0" xfId="0" applyFill="1" applyBorder="1"/>
    <xf numFmtId="0" fontId="0" fillId="15" borderId="0" xfId="0" applyFill="1"/>
    <xf numFmtId="0" fontId="0" fillId="15" borderId="6" xfId="0" applyFill="1" applyBorder="1"/>
    <xf numFmtId="0" fontId="9" fillId="15" borderId="6" xfId="7" applyFill="1" applyBorder="1"/>
    <xf numFmtId="0" fontId="2" fillId="15" borderId="0" xfId="0" applyFont="1" applyFill="1" applyAlignment="1">
      <alignment horizontal="center" vertical="center" wrapText="1"/>
    </xf>
    <xf numFmtId="0" fontId="13" fillId="15" borderId="4" xfId="0" applyFont="1" applyFill="1" applyBorder="1"/>
    <xf numFmtId="0" fontId="13" fillId="15" borderId="6" xfId="0" applyFont="1" applyFill="1" applyBorder="1"/>
    <xf numFmtId="0" fontId="1" fillId="3" borderId="22" xfId="1" applyFill="1" applyBorder="1"/>
    <xf numFmtId="0" fontId="7" fillId="9" borderId="55" xfId="5" applyBorder="1"/>
    <xf numFmtId="0" fontId="7" fillId="9" borderId="56" xfId="5" applyBorder="1"/>
    <xf numFmtId="0" fontId="7" fillId="9" borderId="57" xfId="5" applyBorder="1"/>
    <xf numFmtId="0" fontId="0" fillId="8" borderId="62" xfId="4" applyFont="1" applyBorder="1" applyAlignment="1">
      <alignment horizontal="center"/>
    </xf>
    <xf numFmtId="0" fontId="0" fillId="0" borderId="64" xfId="0" applyBorder="1"/>
    <xf numFmtId="0" fontId="7" fillId="9" borderId="59" xfId="5" applyBorder="1" applyAlignment="1">
      <alignment horizontal="center"/>
    </xf>
    <xf numFmtId="0" fontId="7" fillId="9" borderId="34" xfId="5" applyBorder="1" applyAlignment="1">
      <alignment horizontal="center"/>
    </xf>
    <xf numFmtId="0" fontId="7" fillId="9" borderId="63" xfId="5" applyBorder="1" applyAlignment="1">
      <alignment horizontal="center"/>
    </xf>
    <xf numFmtId="0" fontId="7" fillId="9" borderId="60" xfId="5" applyBorder="1" applyAlignment="1">
      <alignment horizontal="center"/>
    </xf>
    <xf numFmtId="0" fontId="0" fillId="0" borderId="20" xfId="0" applyBorder="1" applyAlignment="1">
      <alignment horizontal="center"/>
    </xf>
    <xf numFmtId="0" fontId="7" fillId="9" borderId="61" xfId="5" applyBorder="1" applyAlignment="1">
      <alignment horizontal="center"/>
    </xf>
    <xf numFmtId="0" fontId="0" fillId="0" borderId="17" xfId="0" applyBorder="1" applyAlignment="1">
      <alignment horizontal="center"/>
    </xf>
    <xf numFmtId="0" fontId="7" fillId="9" borderId="56" xfId="5" applyBorder="1" applyAlignment="1">
      <alignment horizontal="center"/>
    </xf>
    <xf numFmtId="0" fontId="0" fillId="8" borderId="23" xfId="4" applyFont="1" applyBorder="1" applyAlignment="1">
      <alignment vertical="center"/>
    </xf>
    <xf numFmtId="0" fontId="0" fillId="8" borderId="45" xfId="4" applyFont="1" applyBorder="1" applyAlignment="1">
      <alignment horizontal="center"/>
    </xf>
    <xf numFmtId="0" fontId="0" fillId="5" borderId="64" xfId="0" applyFill="1" applyBorder="1"/>
    <xf numFmtId="0" fontId="7" fillId="9" borderId="65" xfId="5" applyBorder="1" applyAlignment="1">
      <alignment horizontal="center"/>
    </xf>
    <xf numFmtId="0" fontId="7" fillId="9" borderId="66" xfId="5" applyBorder="1" applyAlignment="1">
      <alignment horizontal="center"/>
    </xf>
    <xf numFmtId="0" fontId="7" fillId="9" borderId="67" xfId="5" applyBorder="1" applyAlignment="1">
      <alignment horizontal="center"/>
    </xf>
    <xf numFmtId="0" fontId="7" fillId="9" borderId="57" xfId="5" applyBorder="1" applyAlignment="1">
      <alignment horizontal="center"/>
    </xf>
    <xf numFmtId="0" fontId="7" fillId="9" borderId="58" xfId="5" applyBorder="1" applyAlignment="1">
      <alignment horizontal="center"/>
    </xf>
    <xf numFmtId="0" fontId="7" fillId="10" borderId="59" xfId="5" applyFill="1" applyBorder="1"/>
    <xf numFmtId="0" fontId="7" fillId="10" borderId="68" xfId="5" applyFill="1" applyBorder="1" applyAlignment="1">
      <alignment horizontal="center"/>
    </xf>
    <xf numFmtId="0" fontId="7" fillId="10" borderId="60" xfId="5" applyFill="1" applyBorder="1"/>
    <xf numFmtId="0" fontId="7" fillId="10" borderId="69" xfId="5" applyFill="1" applyBorder="1" applyAlignment="1">
      <alignment horizontal="center"/>
    </xf>
    <xf numFmtId="0" fontId="0" fillId="10" borderId="5" xfId="0" applyFill="1" applyBorder="1"/>
    <xf numFmtId="0" fontId="2" fillId="10" borderId="16" xfId="0" applyFont="1" applyFill="1" applyBorder="1"/>
    <xf numFmtId="0" fontId="13" fillId="0" borderId="64" xfId="0" applyFont="1" applyBorder="1"/>
    <xf numFmtId="0" fontId="13" fillId="8" borderId="14" xfId="4" applyFont="1" applyBorder="1"/>
    <xf numFmtId="0" fontId="13" fillId="0" borderId="16" xfId="0" applyFont="1" applyFill="1" applyBorder="1"/>
    <xf numFmtId="0" fontId="20" fillId="9" borderId="56" xfId="5" applyFont="1" applyBorder="1" applyAlignment="1">
      <alignment horizontal="center"/>
    </xf>
    <xf numFmtId="0" fontId="1" fillId="2" borderId="8" xfId="1" applyBorder="1"/>
    <xf numFmtId="0" fontId="7" fillId="9" borderId="70" xfId="5" applyBorder="1"/>
    <xf numFmtId="164" fontId="0" fillId="11" borderId="15" xfId="0" applyNumberFormat="1" applyFill="1" applyBorder="1"/>
    <xf numFmtId="0" fontId="2" fillId="11" borderId="15" xfId="0" applyFont="1" applyFill="1" applyBorder="1" applyAlignment="1">
      <alignment horizontal="right"/>
    </xf>
    <xf numFmtId="0" fontId="10" fillId="0" borderId="6" xfId="0" applyFont="1" applyBorder="1"/>
    <xf numFmtId="0" fontId="0" fillId="8" borderId="33" xfId="4" applyFont="1" applyBorder="1"/>
    <xf numFmtId="0" fontId="0" fillId="8" borderId="12" xfId="4" applyFont="1" applyBorder="1"/>
    <xf numFmtId="0" fontId="0" fillId="18" borderId="0" xfId="0" applyFill="1"/>
    <xf numFmtId="0" fontId="13" fillId="0" borderId="4" xfId="0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0" fillId="0" borderId="20" xfId="0" applyBorder="1"/>
    <xf numFmtId="0" fontId="0" fillId="8" borderId="64" xfId="4" applyFont="1" applyBorder="1"/>
    <xf numFmtId="0" fontId="0" fillId="15" borderId="64" xfId="0" applyFill="1" applyBorder="1"/>
    <xf numFmtId="0" fontId="1" fillId="2" borderId="21" xfId="1" applyBorder="1"/>
    <xf numFmtId="0" fontId="0" fillId="10" borderId="20" xfId="0" applyFill="1" applyBorder="1"/>
    <xf numFmtId="0" fontId="0" fillId="10" borderId="64" xfId="0" applyFill="1" applyBorder="1"/>
    <xf numFmtId="0" fontId="0" fillId="10" borderId="21" xfId="0" applyFill="1" applyBorder="1"/>
    <xf numFmtId="0" fontId="0" fillId="10" borderId="6" xfId="0" applyFill="1" applyBorder="1"/>
    <xf numFmtId="0" fontId="0" fillId="10" borderId="7" xfId="0" applyFill="1" applyBorder="1"/>
    <xf numFmtId="0" fontId="7" fillId="9" borderId="73" xfId="5" applyBorder="1"/>
    <xf numFmtId="0" fontId="2" fillId="5" borderId="64" xfId="0" applyFont="1" applyFill="1" applyBorder="1"/>
    <xf numFmtId="0" fontId="7" fillId="9" borderId="74" xfId="5" applyBorder="1"/>
    <xf numFmtId="0" fontId="7" fillId="9" borderId="65" xfId="5" applyBorder="1"/>
    <xf numFmtId="0" fontId="0" fillId="16" borderId="15" xfId="0" applyFill="1" applyBorder="1"/>
    <xf numFmtId="0" fontId="0" fillId="16" borderId="75" xfId="0" applyFill="1" applyBorder="1"/>
    <xf numFmtId="0" fontId="7" fillId="9" borderId="15" xfId="5" applyBorder="1"/>
    <xf numFmtId="0" fontId="0" fillId="0" borderId="76" xfId="0" applyBorder="1"/>
    <xf numFmtId="0" fontId="5" fillId="6" borderId="76" xfId="2" applyBorder="1"/>
    <xf numFmtId="0" fontId="5" fillId="6" borderId="77" xfId="2" applyBorder="1"/>
    <xf numFmtId="0" fontId="0" fillId="16" borderId="0" xfId="0" applyFill="1"/>
    <xf numFmtId="0" fontId="1" fillId="2" borderId="78" xfId="1" applyBorder="1"/>
    <xf numFmtId="0" fontId="10" fillId="0" borderId="15" xfId="0" applyFont="1" applyBorder="1"/>
    <xf numFmtId="0" fontId="5" fillId="6" borderId="15" xfId="2" applyBorder="1"/>
    <xf numFmtId="0" fontId="2" fillId="16" borderId="0" xfId="0" applyFont="1" applyFill="1"/>
    <xf numFmtId="0" fontId="0" fillId="8" borderId="79" xfId="4" applyFont="1" applyBorder="1"/>
    <xf numFmtId="0" fontId="0" fillId="8" borderId="80" xfId="4" applyFont="1" applyBorder="1"/>
    <xf numFmtId="0" fontId="0" fillId="8" borderId="81" xfId="4" applyFont="1" applyBorder="1"/>
    <xf numFmtId="0" fontId="1" fillId="2" borderId="72" xfId="1" applyBorder="1"/>
    <xf numFmtId="0" fontId="0" fillId="8" borderId="82" xfId="4" applyFont="1" applyBorder="1"/>
    <xf numFmtId="0" fontId="0" fillId="8" borderId="83" xfId="4" applyFont="1" applyBorder="1"/>
    <xf numFmtId="0" fontId="0" fillId="8" borderId="84" xfId="4" applyFont="1" applyBorder="1"/>
    <xf numFmtId="0" fontId="8" fillId="13" borderId="85" xfId="6" applyBorder="1"/>
    <xf numFmtId="0" fontId="8" fillId="13" borderId="86" xfId="6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2" fontId="0" fillId="0" borderId="16" xfId="0" applyNumberFormat="1" applyBorder="1"/>
    <xf numFmtId="0" fontId="8" fillId="13" borderId="87" xfId="6" applyBorder="1"/>
    <xf numFmtId="0" fontId="8" fillId="13" borderId="88" xfId="6" applyBorder="1" applyAlignment="1">
      <alignment horizontal="center"/>
    </xf>
    <xf numFmtId="2" fontId="0" fillId="0" borderId="17" xfId="0" applyNumberFormat="1" applyBorder="1"/>
    <xf numFmtId="0" fontId="12" fillId="15" borderId="38" xfId="0" applyFont="1" applyFill="1" applyBorder="1"/>
    <xf numFmtId="0" fontId="0" fillId="15" borderId="20" xfId="0" applyFill="1" applyBorder="1" applyAlignment="1">
      <alignment horizontal="center"/>
    </xf>
    <xf numFmtId="0" fontId="0" fillId="16" borderId="20" xfId="0" applyFill="1" applyBorder="1"/>
    <xf numFmtId="0" fontId="2" fillId="5" borderId="64" xfId="0" applyFont="1" applyFill="1" applyBorder="1" applyAlignment="1">
      <alignment horizontal="center"/>
    </xf>
    <xf numFmtId="0" fontId="2" fillId="5" borderId="64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0" fillId="15" borderId="38" xfId="0" applyFill="1" applyBorder="1"/>
    <xf numFmtId="0" fontId="7" fillId="9" borderId="89" xfId="5" applyBorder="1" applyAlignment="1">
      <alignment horizontal="center"/>
    </xf>
    <xf numFmtId="0" fontId="7" fillId="9" borderId="61" xfId="5" applyBorder="1"/>
    <xf numFmtId="0" fontId="7" fillId="9" borderId="78" xfId="5" applyBorder="1"/>
    <xf numFmtId="0" fontId="7" fillId="9" borderId="89" xfId="5" applyBorder="1"/>
    <xf numFmtId="0" fontId="7" fillId="9" borderId="90" xfId="5" applyBorder="1"/>
    <xf numFmtId="0" fontId="0" fillId="15" borderId="39" xfId="0" applyFill="1" applyBorder="1"/>
    <xf numFmtId="0" fontId="7" fillId="9" borderId="22" xfId="5" applyBorder="1" applyAlignment="1">
      <alignment horizontal="center"/>
    </xf>
    <xf numFmtId="0" fontId="7" fillId="9" borderId="34" xfId="5" applyBorder="1"/>
    <xf numFmtId="0" fontId="7" fillId="9" borderId="66" xfId="5" applyBorder="1"/>
    <xf numFmtId="0" fontId="1" fillId="2" borderId="91" xfId="1" applyBorder="1"/>
    <xf numFmtId="0" fontId="0" fillId="15" borderId="31" xfId="0" applyFill="1" applyBorder="1"/>
    <xf numFmtId="0" fontId="7" fillId="9" borderId="59" xfId="5" applyBorder="1"/>
    <xf numFmtId="0" fontId="0" fillId="0" borderId="39" xfId="0" applyBorder="1" applyAlignment="1">
      <alignment horizontal="center"/>
    </xf>
    <xf numFmtId="0" fontId="7" fillId="9" borderId="92" xfId="5" applyBorder="1" applyAlignment="1">
      <alignment horizontal="center"/>
    </xf>
    <xf numFmtId="0" fontId="7" fillId="9" borderId="93" xfId="5" applyBorder="1"/>
    <xf numFmtId="0" fontId="7" fillId="9" borderId="94" xfId="5" applyBorder="1"/>
    <xf numFmtId="0" fontId="7" fillId="9" borderId="95" xfId="5" applyBorder="1"/>
    <xf numFmtId="0" fontId="7" fillId="9" borderId="92" xfId="5" applyBorder="1"/>
    <xf numFmtId="0" fontId="0" fillId="15" borderId="49" xfId="0" applyFill="1" applyBorder="1"/>
    <xf numFmtId="0" fontId="7" fillId="9" borderId="96" xfId="5" applyBorder="1"/>
    <xf numFmtId="0" fontId="0" fillId="15" borderId="39" xfId="0" applyFill="1" applyBorder="1" applyAlignment="1">
      <alignment horizontal="center"/>
    </xf>
    <xf numFmtId="0" fontId="1" fillId="2" borderId="90" xfId="1" applyBorder="1"/>
    <xf numFmtId="0" fontId="0" fillId="0" borderId="23" xfId="4" applyFont="1" applyFill="1" applyBorder="1"/>
    <xf numFmtId="0" fontId="0" fillId="0" borderId="45" xfId="4" applyFont="1" applyFill="1" applyBorder="1"/>
    <xf numFmtId="0" fontId="0" fillId="0" borderId="26" xfId="4" applyFont="1" applyFill="1" applyBorder="1"/>
    <xf numFmtId="0" fontId="1" fillId="2" borderId="97" xfId="1" applyBorder="1"/>
    <xf numFmtId="0" fontId="1" fillId="2" borderId="66" xfId="1" applyBorder="1"/>
    <xf numFmtId="0" fontId="1" fillId="2" borderId="98" xfId="1" applyBorder="1"/>
    <xf numFmtId="0" fontId="5" fillId="6" borderId="6" xfId="2" applyBorder="1"/>
    <xf numFmtId="0" fontId="5" fillId="6" borderId="7" xfId="2" applyBorder="1"/>
    <xf numFmtId="0" fontId="21" fillId="0" borderId="16" xfId="0" applyFont="1" applyBorder="1"/>
    <xf numFmtId="0" fontId="21" fillId="0" borderId="17" xfId="0" applyFont="1" applyBorder="1"/>
    <xf numFmtId="0" fontId="13" fillId="0" borderId="11" xfId="4" applyFont="1" applyFill="1" applyBorder="1"/>
    <xf numFmtId="0" fontId="13" fillId="0" borderId="3" xfId="4" applyFont="1" applyFill="1"/>
    <xf numFmtId="0" fontId="1" fillId="16" borderId="15" xfId="1" applyFill="1" applyBorder="1"/>
    <xf numFmtId="0" fontId="0" fillId="15" borderId="32" xfId="0" applyFill="1" applyBorder="1" applyAlignment="1">
      <alignment horizontal="center"/>
    </xf>
    <xf numFmtId="0" fontId="0" fillId="15" borderId="32" xfId="0" applyFill="1" applyBorder="1"/>
    <xf numFmtId="0" fontId="7" fillId="9" borderId="99" xfId="5" applyBorder="1" applyAlignment="1">
      <alignment horizontal="center"/>
    </xf>
    <xf numFmtId="0" fontId="0" fillId="15" borderId="17" xfId="0" applyFill="1" applyBorder="1" applyAlignment="1">
      <alignment horizontal="center"/>
    </xf>
    <xf numFmtId="0" fontId="5" fillId="6" borderId="100" xfId="2" applyBorder="1"/>
    <xf numFmtId="0" fontId="0" fillId="16" borderId="64" xfId="0" applyFill="1" applyBorder="1"/>
    <xf numFmtId="0" fontId="0" fillId="15" borderId="31" xfId="0" applyFill="1" applyBorder="1" applyAlignment="1">
      <alignment horizontal="center"/>
    </xf>
    <xf numFmtId="0" fontId="1" fillId="2" borderId="67" xfId="1" applyBorder="1"/>
    <xf numFmtId="0" fontId="1" fillId="2" borderId="65" xfId="1" applyBorder="1"/>
    <xf numFmtId="0" fontId="1" fillId="2" borderId="101" xfId="1" applyBorder="1"/>
    <xf numFmtId="0" fontId="7" fillId="9" borderId="63" xfId="5" applyBorder="1"/>
    <xf numFmtId="0" fontId="7" fillId="9" borderId="43" xfId="5" applyBorder="1"/>
    <xf numFmtId="0" fontId="13" fillId="0" borderId="29" xfId="4" applyFont="1" applyFill="1" applyBorder="1"/>
    <xf numFmtId="0" fontId="10" fillId="0" borderId="39" xfId="0" applyFont="1" applyBorder="1"/>
    <xf numFmtId="0" fontId="7" fillId="9" borderId="102" xfId="5" applyBorder="1" applyAlignment="1">
      <alignment horizontal="center"/>
    </xf>
    <xf numFmtId="0" fontId="13" fillId="0" borderId="37" xfId="4" applyFont="1" applyFill="1" applyBorder="1"/>
    <xf numFmtId="0" fontId="9" fillId="14" borderId="0" xfId="7" applyAlignment="1">
      <alignment horizontal="center"/>
    </xf>
    <xf numFmtId="0" fontId="0" fillId="0" borderId="0" xfId="0"/>
    <xf numFmtId="0" fontId="9" fillId="14" borderId="0" xfId="7"/>
    <xf numFmtId="0" fontId="0" fillId="8" borderId="3" xfId="4" applyFont="1"/>
    <xf numFmtId="0" fontId="1" fillId="2" borderId="1" xfId="1"/>
    <xf numFmtId="0" fontId="6" fillId="7" borderId="0" xfId="3"/>
    <xf numFmtId="0" fontId="0" fillId="4" borderId="0" xfId="0" applyFill="1"/>
    <xf numFmtId="0" fontId="0" fillId="5" borderId="0" xfId="0" applyFill="1"/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12" fillId="15" borderId="31" xfId="0" applyFont="1" applyFill="1" applyBorder="1"/>
    <xf numFmtId="0" fontId="0" fillId="16" borderId="4" xfId="0" applyFill="1" applyBorder="1"/>
    <xf numFmtId="0" fontId="13" fillId="17" borderId="38" xfId="0" applyFont="1" applyFill="1" applyBorder="1"/>
    <xf numFmtId="0" fontId="0" fillId="0" borderId="0" xfId="0" applyBorder="1"/>
    <xf numFmtId="0" fontId="0" fillId="0" borderId="8" xfId="0" applyBorder="1"/>
    <xf numFmtId="0" fontId="0" fillId="0" borderId="39" xfId="0" applyBorder="1"/>
    <xf numFmtId="0" fontId="10" fillId="0" borderId="0" xfId="0" applyFont="1"/>
    <xf numFmtId="0" fontId="17" fillId="0" borderId="0" xfId="0" applyFont="1"/>
    <xf numFmtId="0" fontId="0" fillId="0" borderId="2" xfId="0" applyBorder="1"/>
    <xf numFmtId="0" fontId="13" fillId="0" borderId="0" xfId="0" applyFont="1" applyBorder="1"/>
    <xf numFmtId="0" fontId="0" fillId="0" borderId="32" xfId="0" applyBorder="1"/>
    <xf numFmtId="0" fontId="0" fillId="0" borderId="6" xfId="0" applyBorder="1"/>
    <xf numFmtId="0" fontId="0" fillId="0" borderId="7" xfId="0" applyBorder="1"/>
    <xf numFmtId="0" fontId="5" fillId="6" borderId="2" xfId="2" applyBorder="1"/>
    <xf numFmtId="0" fontId="13" fillId="17" borderId="32" xfId="0" applyFont="1" applyFill="1" applyBorder="1"/>
    <xf numFmtId="0" fontId="13" fillId="0" borderId="39" xfId="0" applyFont="1" applyBorder="1"/>
    <xf numFmtId="0" fontId="13" fillId="0" borderId="0" xfId="0" applyFont="1"/>
    <xf numFmtId="0" fontId="6" fillId="7" borderId="2" xfId="3" applyBorder="1"/>
    <xf numFmtId="0" fontId="13" fillId="0" borderId="32" xfId="0" applyFont="1" applyBorder="1"/>
    <xf numFmtId="0" fontId="13" fillId="0" borderId="6" xfId="0" applyFont="1" applyBorder="1"/>
    <xf numFmtId="0" fontId="15" fillId="15" borderId="31" xfId="0" applyFont="1" applyFill="1" applyBorder="1"/>
    <xf numFmtId="0" fontId="13" fillId="0" borderId="4" xfId="0" applyFont="1" applyBorder="1"/>
    <xf numFmtId="0" fontId="0" fillId="0" borderId="5" xfId="0" applyBorder="1"/>
    <xf numFmtId="0" fontId="15" fillId="17" borderId="32" xfId="0" applyFont="1" applyFill="1" applyBorder="1"/>
    <xf numFmtId="0" fontId="0" fillId="0" borderId="4" xfId="0" applyBorder="1"/>
    <xf numFmtId="0" fontId="2" fillId="15" borderId="32" xfId="0" applyFont="1" applyFill="1" applyBorder="1"/>
    <xf numFmtId="0" fontId="0" fillId="8" borderId="36" xfId="4" applyFont="1" applyBorder="1"/>
    <xf numFmtId="0" fontId="15" fillId="8" borderId="28" xfId="4" applyFont="1" applyBorder="1"/>
    <xf numFmtId="0" fontId="0" fillId="15" borderId="18" xfId="0" applyFill="1" applyBorder="1" applyAlignment="1">
      <alignment horizontal="center"/>
    </xf>
    <xf numFmtId="0" fontId="7" fillId="9" borderId="73" xfId="5" applyBorder="1" applyAlignment="1">
      <alignment horizontal="center"/>
    </xf>
    <xf numFmtId="0" fontId="7" fillId="9" borderId="103" xfId="5" applyBorder="1" applyAlignment="1">
      <alignment horizontal="center"/>
    </xf>
    <xf numFmtId="0" fontId="7" fillId="9" borderId="60" xfId="5" applyBorder="1"/>
    <xf numFmtId="0" fontId="7" fillId="9" borderId="104" xfId="5" applyBorder="1"/>
    <xf numFmtId="0" fontId="7" fillId="9" borderId="103" xfId="5" applyBorder="1"/>
    <xf numFmtId="0" fontId="7" fillId="9" borderId="67" xfId="5" applyBorder="1"/>
    <xf numFmtId="0" fontId="19" fillId="9" borderId="34" xfId="5" applyFont="1" applyBorder="1"/>
    <xf numFmtId="0" fontId="5" fillId="8" borderId="28" xfId="4" applyFont="1" applyBorder="1"/>
    <xf numFmtId="0" fontId="5" fillId="8" borderId="37" xfId="4" applyFont="1" applyBorder="1"/>
    <xf numFmtId="0" fontId="5" fillId="8" borderId="3" xfId="4" applyFont="1"/>
    <xf numFmtId="0" fontId="5" fillId="8" borderId="29" xfId="4" applyFont="1" applyBorder="1"/>
    <xf numFmtId="0" fontId="1" fillId="2" borderId="46" xfId="1" applyBorder="1"/>
    <xf numFmtId="0" fontId="1" fillId="2" borderId="41" xfId="1" applyBorder="1"/>
    <xf numFmtId="0" fontId="0" fillId="10" borderId="16" xfId="0" applyFill="1" applyBorder="1" applyAlignment="1">
      <alignment horizontal="center"/>
    </xf>
    <xf numFmtId="0" fontId="0" fillId="16" borderId="16" xfId="0" applyFill="1" applyBorder="1"/>
    <xf numFmtId="0" fontId="2" fillId="5" borderId="4" xfId="0" applyFont="1" applyFill="1" applyBorder="1" applyAlignment="1">
      <alignment horizontal="center"/>
    </xf>
    <xf numFmtId="0" fontId="0" fillId="15" borderId="17" xfId="0" applyFill="1" applyBorder="1"/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5" borderId="18" xfId="0" applyFill="1" applyBorder="1"/>
    <xf numFmtId="0" fontId="0" fillId="10" borderId="18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9" fillId="14" borderId="71" xfId="7" applyBorder="1"/>
    <xf numFmtId="0" fontId="0" fillId="0" borderId="32" xfId="0" applyBorder="1" applyAlignment="1">
      <alignment horizontal="center"/>
    </xf>
    <xf numFmtId="0" fontId="10" fillId="0" borderId="32" xfId="0" applyFont="1" applyBorder="1"/>
    <xf numFmtId="0" fontId="10" fillId="0" borderId="18" xfId="0" applyFont="1" applyBorder="1"/>
    <xf numFmtId="0" fontId="13" fillId="19" borderId="9" xfId="4" applyFont="1" applyFill="1" applyBorder="1"/>
    <xf numFmtId="0" fontId="13" fillId="19" borderId="33" xfId="4" applyFont="1" applyFill="1" applyBorder="1"/>
    <xf numFmtId="0" fontId="13" fillId="19" borderId="12" xfId="4" applyFont="1" applyFill="1" applyBorder="1"/>
    <xf numFmtId="0" fontId="13" fillId="19" borderId="10" xfId="4" applyFont="1" applyFill="1" applyBorder="1"/>
    <xf numFmtId="0" fontId="13" fillId="19" borderId="19" xfId="4" applyFont="1" applyFill="1" applyBorder="1"/>
    <xf numFmtId="0" fontId="13" fillId="19" borderId="13" xfId="4" applyFont="1" applyFill="1" applyBorder="1"/>
    <xf numFmtId="0" fontId="13" fillId="19" borderId="11" xfId="4" applyFont="1" applyFill="1" applyBorder="1"/>
    <xf numFmtId="0" fontId="13" fillId="19" borderId="3" xfId="4" applyFont="1" applyFill="1" applyBorder="1"/>
    <xf numFmtId="0" fontId="13" fillId="19" borderId="14" xfId="4" applyFont="1" applyFill="1" applyBorder="1"/>
    <xf numFmtId="0" fontId="7" fillId="9" borderId="101" xfId="5" applyBorder="1"/>
    <xf numFmtId="0" fontId="0" fillId="8" borderId="37" xfId="4" applyFont="1" applyBorder="1"/>
    <xf numFmtId="0" fontId="7" fillId="9" borderId="105" xfId="5" applyBorder="1"/>
    <xf numFmtId="0" fontId="13" fillId="8" borderId="29" xfId="4" applyFont="1" applyBorder="1"/>
    <xf numFmtId="0" fontId="1" fillId="2" borderId="40" xfId="1" applyBorder="1"/>
    <xf numFmtId="0" fontId="13" fillId="8" borderId="106" xfId="4" applyFont="1" applyBorder="1"/>
    <xf numFmtId="0" fontId="13" fillId="8" borderId="107" xfId="4" applyFont="1" applyBorder="1"/>
    <xf numFmtId="0" fontId="13" fillId="8" borderId="108" xfId="4" applyFont="1" applyBorder="1"/>
    <xf numFmtId="0" fontId="13" fillId="8" borderId="109" xfId="4" applyFont="1" applyBorder="1"/>
    <xf numFmtId="0" fontId="13" fillId="8" borderId="110" xfId="4" applyFont="1" applyBorder="1"/>
    <xf numFmtId="0" fontId="13" fillId="8" borderId="111" xfId="4" applyFont="1" applyBorder="1"/>
    <xf numFmtId="0" fontId="13" fillId="8" borderId="112" xfId="4" applyFont="1" applyBorder="1"/>
    <xf numFmtId="0" fontId="13" fillId="8" borderId="113" xfId="4" applyFont="1" applyBorder="1"/>
    <xf numFmtId="0" fontId="0" fillId="8" borderId="115" xfId="4" applyFont="1" applyBorder="1"/>
    <xf numFmtId="0" fontId="0" fillId="8" borderId="107" xfId="4" applyFont="1" applyBorder="1"/>
    <xf numFmtId="0" fontId="0" fillId="8" borderId="108" xfId="4" applyFont="1" applyBorder="1"/>
    <xf numFmtId="0" fontId="13" fillId="8" borderId="116" xfId="4" applyFont="1" applyBorder="1"/>
    <xf numFmtId="0" fontId="0" fillId="8" borderId="110" xfId="4" applyFont="1" applyBorder="1"/>
    <xf numFmtId="0" fontId="13" fillId="8" borderId="117" xfId="4" applyFont="1" applyBorder="1"/>
    <xf numFmtId="0" fontId="13" fillId="8" borderId="118" xfId="4" applyFont="1" applyBorder="1"/>
    <xf numFmtId="0" fontId="0" fillId="8" borderId="113" xfId="4" applyFont="1" applyBorder="1"/>
    <xf numFmtId="0" fontId="1" fillId="2" borderId="44" xfId="1" applyBorder="1"/>
    <xf numFmtId="0" fontId="0" fillId="8" borderId="112" xfId="4" applyFont="1" applyBorder="1"/>
    <xf numFmtId="0" fontId="0" fillId="8" borderId="119" xfId="4" applyFont="1" applyBorder="1"/>
    <xf numFmtId="0" fontId="0" fillId="8" borderId="120" xfId="4" applyFont="1" applyBorder="1"/>
    <xf numFmtId="0" fontId="13" fillId="8" borderId="115" xfId="4" applyFont="1" applyBorder="1"/>
    <xf numFmtId="0" fontId="2" fillId="8" borderId="28" xfId="4" applyFont="1" applyBorder="1"/>
    <xf numFmtId="0" fontId="13" fillId="8" borderId="121" xfId="4" applyFont="1" applyBorder="1"/>
    <xf numFmtId="0" fontId="15" fillId="8" borderId="122" xfId="4" applyFont="1" applyBorder="1"/>
    <xf numFmtId="0" fontId="1" fillId="2" borderId="31" xfId="1" applyBorder="1"/>
    <xf numFmtId="0" fontId="0" fillId="8" borderId="124" xfId="4" applyFont="1" applyBorder="1"/>
    <xf numFmtId="0" fontId="0" fillId="8" borderId="125" xfId="4" applyFont="1" applyBorder="1"/>
    <xf numFmtId="0" fontId="1" fillId="2" borderId="123" xfId="1" applyBorder="1"/>
    <xf numFmtId="0" fontId="0" fillId="15" borderId="123" xfId="0" applyFill="1" applyBorder="1"/>
    <xf numFmtId="0" fontId="0" fillId="8" borderId="126" xfId="4" applyFont="1" applyBorder="1"/>
    <xf numFmtId="0" fontId="0" fillId="0" borderId="47" xfId="4" applyFont="1" applyFill="1" applyBorder="1"/>
    <xf numFmtId="0" fontId="0" fillId="0" borderId="35" xfId="4" applyFont="1" applyFill="1" applyBorder="1"/>
    <xf numFmtId="0" fontId="0" fillId="8" borderId="127" xfId="4" applyFont="1" applyBorder="1"/>
    <xf numFmtId="0" fontId="0" fillId="8" borderId="25" xfId="4" applyFont="1" applyBorder="1"/>
    <xf numFmtId="0" fontId="0" fillId="8" borderId="128" xfId="4" applyFont="1" applyBorder="1"/>
    <xf numFmtId="0" fontId="15" fillId="8" borderId="114" xfId="4" applyFont="1" applyBorder="1"/>
    <xf numFmtId="0" fontId="15" fillId="8" borderId="116" xfId="4" applyFont="1" applyBorder="1"/>
    <xf numFmtId="0" fontId="2" fillId="8" borderId="114" xfId="4" applyFont="1" applyBorder="1"/>
    <xf numFmtId="0" fontId="0" fillId="10" borderId="129" xfId="0" applyFill="1" applyBorder="1"/>
    <xf numFmtId="0" fontId="0" fillId="15" borderId="16" xfId="0" applyFill="1" applyBorder="1"/>
    <xf numFmtId="0" fontId="0" fillId="15" borderId="130" xfId="0" applyFill="1" applyBorder="1"/>
    <xf numFmtId="0" fontId="0" fillId="8" borderId="118" xfId="4" applyFont="1" applyBorder="1"/>
    <xf numFmtId="0" fontId="0" fillId="10" borderId="131" xfId="0" applyFill="1" applyBorder="1" applyAlignment="1">
      <alignment horizontal="center"/>
    </xf>
    <xf numFmtId="0" fontId="0" fillId="10" borderId="39" xfId="0" applyFill="1" applyBorder="1" applyAlignment="1">
      <alignment horizontal="center"/>
    </xf>
    <xf numFmtId="0" fontId="0" fillId="8" borderId="121" xfId="4" applyFont="1" applyBorder="1"/>
    <xf numFmtId="0" fontId="14" fillId="15" borderId="32" xfId="0" applyFont="1" applyFill="1" applyBorder="1"/>
    <xf numFmtId="0" fontId="10" fillId="0" borderId="39" xfId="8" applyBorder="1"/>
    <xf numFmtId="0" fontId="10" fillId="0" borderId="0" xfId="8" applyBorder="1"/>
    <xf numFmtId="0" fontId="10" fillId="0" borderId="8" xfId="8" applyBorder="1"/>
    <xf numFmtId="0" fontId="10" fillId="0" borderId="0" xfId="8" applyFill="1" applyBorder="1"/>
    <xf numFmtId="0" fontId="10" fillId="0" borderId="32" xfId="8" applyBorder="1"/>
    <xf numFmtId="0" fontId="10" fillId="0" borderId="6" xfId="8" applyFill="1" applyBorder="1"/>
    <xf numFmtId="0" fontId="10" fillId="0" borderId="6" xfId="8" applyBorder="1"/>
    <xf numFmtId="0" fontId="10" fillId="0" borderId="7" xfId="8" applyBorder="1"/>
    <xf numFmtId="0" fontId="10" fillId="20" borderId="133" xfId="8" applyFill="1" applyBorder="1"/>
    <xf numFmtId="0" fontId="10" fillId="20" borderId="134" xfId="8" applyFill="1" applyBorder="1"/>
    <xf numFmtId="0" fontId="10" fillId="20" borderId="135" xfId="8" applyFill="1" applyBorder="1"/>
    <xf numFmtId="0" fontId="10" fillId="16" borderId="19" xfId="4" applyFont="1" applyFill="1" applyBorder="1"/>
    <xf numFmtId="0" fontId="13" fillId="0" borderId="31" xfId="0" applyFont="1" applyBorder="1"/>
    <xf numFmtId="0" fontId="13" fillId="0" borderId="33" xfId="4" applyFont="1" applyFill="1" applyBorder="1"/>
    <xf numFmtId="0" fontId="10" fillId="0" borderId="4" xfId="0" applyFont="1" applyBorder="1"/>
    <xf numFmtId="0" fontId="0" fillId="0" borderId="17" xfId="4" applyFont="1" applyFill="1" applyBorder="1"/>
    <xf numFmtId="0" fontId="0" fillId="0" borderId="0" xfId="4" applyFont="1" applyFill="1" applyBorder="1"/>
    <xf numFmtId="0" fontId="15" fillId="8" borderId="136" xfId="4" applyFont="1" applyBorder="1"/>
    <xf numFmtId="0" fontId="13" fillId="8" borderId="119" xfId="4" applyFont="1" applyBorder="1"/>
    <xf numFmtId="0" fontId="13" fillId="8" borderId="11" xfId="4" applyFont="1" applyBorder="1"/>
    <xf numFmtId="0" fontId="13" fillId="8" borderId="137" xfId="4" applyFont="1" applyBorder="1"/>
    <xf numFmtId="0" fontId="13" fillId="8" borderId="120" xfId="4" applyFont="1" applyBorder="1"/>
    <xf numFmtId="0" fontId="13" fillId="8" borderId="27" xfId="4" applyFont="1" applyBorder="1"/>
    <xf numFmtId="0" fontId="13" fillId="8" borderId="132" xfId="4" applyFont="1" applyBorder="1"/>
    <xf numFmtId="0" fontId="13" fillId="8" borderId="51" xfId="4" applyFont="1" applyBorder="1"/>
    <xf numFmtId="0" fontId="13" fillId="8" borderId="138" xfId="4" applyFont="1" applyBorder="1"/>
    <xf numFmtId="0" fontId="13" fillId="8" borderId="139" xfId="4" applyFont="1" applyBorder="1"/>
    <xf numFmtId="164" fontId="0" fillId="0" borderId="0" xfId="0" applyNumberFormat="1"/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17" fillId="0" borderId="0" xfId="0" applyFont="1" applyBorder="1"/>
    <xf numFmtId="0" fontId="1" fillId="2" borderId="75" xfId="1" applyBorder="1"/>
    <xf numFmtId="0" fontId="22" fillId="0" borderId="0" xfId="0" applyFont="1"/>
    <xf numFmtId="0" fontId="13" fillId="14" borderId="140" xfId="7" applyFont="1" applyBorder="1"/>
    <xf numFmtId="0" fontId="15" fillId="14" borderId="140" xfId="7" applyFont="1" applyBorder="1"/>
    <xf numFmtId="0" fontId="9" fillId="14" borderId="20" xfId="7" applyBorder="1"/>
    <xf numFmtId="0" fontId="9" fillId="14" borderId="64" xfId="7" applyBorder="1"/>
    <xf numFmtId="0" fontId="9" fillId="14" borderId="21" xfId="7" applyBorder="1"/>
    <xf numFmtId="0" fontId="0" fillId="10" borderId="32" xfId="0" applyFill="1" applyBorder="1" applyAlignment="1">
      <alignment horizontal="center"/>
    </xf>
    <xf numFmtId="0" fontId="1" fillId="16" borderId="75" xfId="1" applyFill="1" applyBorder="1"/>
    <xf numFmtId="0" fontId="0" fillId="0" borderId="141" xfId="0" applyBorder="1"/>
    <xf numFmtId="0" fontId="13" fillId="0" borderId="142" xfId="0" applyFont="1" applyBorder="1"/>
    <xf numFmtId="0" fontId="0" fillId="0" borderId="142" xfId="0" applyBorder="1"/>
    <xf numFmtId="0" fontId="18" fillId="8" borderId="143" xfId="4" applyFont="1" applyBorder="1"/>
    <xf numFmtId="0" fontId="0" fillId="8" borderId="144" xfId="4" applyFont="1" applyBorder="1"/>
    <xf numFmtId="0" fontId="0" fillId="8" borderId="145" xfId="4" applyFont="1" applyBorder="1"/>
    <xf numFmtId="0" fontId="0" fillId="10" borderId="146" xfId="0" applyFill="1" applyBorder="1"/>
    <xf numFmtId="0" fontId="0" fillId="10" borderId="142" xfId="0" applyFill="1" applyBorder="1"/>
    <xf numFmtId="0" fontId="0" fillId="10" borderId="147" xfId="0" applyFill="1" applyBorder="1"/>
    <xf numFmtId="0" fontId="0" fillId="16" borderId="141" xfId="0" applyFill="1" applyBorder="1"/>
    <xf numFmtId="0" fontId="0" fillId="10" borderId="148" xfId="0" applyFill="1" applyBorder="1" applyAlignment="1">
      <alignment horizontal="center"/>
    </xf>
    <xf numFmtId="0" fontId="0" fillId="10" borderId="149" xfId="0" applyFill="1" applyBorder="1" applyAlignment="1">
      <alignment horizontal="center"/>
    </xf>
    <xf numFmtId="0" fontId="0" fillId="0" borderId="150" xfId="0" applyBorder="1"/>
    <xf numFmtId="0" fontId="0" fillId="0" borderId="149" xfId="0" applyBorder="1"/>
    <xf numFmtId="0" fontId="0" fillId="0" borderId="151" xfId="0" applyBorder="1"/>
    <xf numFmtId="0" fontId="13" fillId="0" borderId="150" xfId="0" applyFont="1" applyBorder="1"/>
    <xf numFmtId="0" fontId="0" fillId="16" borderId="152" xfId="0" applyFill="1" applyBorder="1"/>
    <xf numFmtId="0" fontId="10" fillId="0" borderId="149" xfId="0" applyFont="1" applyBorder="1"/>
    <xf numFmtId="0" fontId="13" fillId="0" borderId="148" xfId="0" applyFont="1" applyBorder="1"/>
    <xf numFmtId="0" fontId="7" fillId="9" borderId="20" xfId="5" applyBorder="1" applyAlignment="1">
      <alignment horizontal="center"/>
    </xf>
    <xf numFmtId="0" fontId="0" fillId="4" borderId="64" xfId="0" applyFill="1" applyBorder="1"/>
    <xf numFmtId="0" fontId="2" fillId="4" borderId="64" xfId="0" applyFont="1" applyFill="1" applyBorder="1"/>
    <xf numFmtId="0" fontId="2" fillId="4" borderId="64" xfId="0" applyFont="1" applyFill="1" applyBorder="1" applyAlignment="1">
      <alignment horizontal="center" vertical="center" wrapText="1"/>
    </xf>
    <xf numFmtId="0" fontId="2" fillId="15" borderId="64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0" fillId="0" borderId="0" xfId="0" applyAlignment="1">
      <alignment horizontal="right"/>
    </xf>
    <xf numFmtId="0" fontId="0" fillId="0" borderId="153" xfId="0" applyBorder="1"/>
    <xf numFmtId="0" fontId="2" fillId="0" borderId="153" xfId="0" applyFont="1" applyBorder="1" applyAlignment="1">
      <alignment horizontal="right"/>
    </xf>
    <xf numFmtId="0" fontId="0" fillId="8" borderId="39" xfId="4" applyFont="1" applyBorder="1"/>
    <xf numFmtId="0" fontId="0" fillId="4" borderId="16" xfId="0" applyFill="1" applyBorder="1"/>
    <xf numFmtId="0" fontId="2" fillId="4" borderId="4" xfId="0" applyFont="1" applyFill="1" applyBorder="1"/>
    <xf numFmtId="0" fontId="2" fillId="4" borderId="4" xfId="0" applyFont="1" applyFill="1" applyBorder="1" applyAlignment="1">
      <alignment horizontal="center" vertical="center" wrapText="1"/>
    </xf>
    <xf numFmtId="0" fontId="2" fillId="15" borderId="4" xfId="0" applyFont="1" applyFill="1" applyBorder="1" applyAlignment="1">
      <alignment horizontal="center" vertical="center" wrapText="1"/>
    </xf>
    <xf numFmtId="0" fontId="0" fillId="5" borderId="4" xfId="0" applyFill="1" applyBorder="1"/>
    <xf numFmtId="0" fontId="2" fillId="5" borderId="5" xfId="0" applyFont="1" applyFill="1" applyBorder="1" applyAlignment="1">
      <alignment horizontal="center" vertical="center" wrapText="1"/>
    </xf>
    <xf numFmtId="0" fontId="23" fillId="9" borderId="59" xfId="5" applyFont="1" applyBorder="1" applyAlignment="1">
      <alignment horizontal="center"/>
    </xf>
    <xf numFmtId="0" fontId="23" fillId="9" borderId="34" xfId="5" applyFont="1" applyBorder="1" applyAlignment="1">
      <alignment horizontal="center"/>
    </xf>
    <xf numFmtId="0" fontId="24" fillId="0" borderId="4" xfId="0" applyFont="1" applyBorder="1"/>
    <xf numFmtId="0" fontId="24" fillId="0" borderId="6" xfId="0" applyFont="1" applyBorder="1"/>
    <xf numFmtId="0" fontId="13" fillId="19" borderId="24" xfId="4" applyFont="1" applyFill="1" applyBorder="1"/>
    <xf numFmtId="0" fontId="13" fillId="19" borderId="36" xfId="4" applyFont="1" applyFill="1" applyBorder="1"/>
    <xf numFmtId="0" fontId="13" fillId="19" borderId="132" xfId="4" applyFont="1" applyFill="1" applyBorder="1"/>
    <xf numFmtId="0" fontId="10" fillId="16" borderId="132" xfId="4" applyFont="1" applyFill="1" applyBorder="1"/>
    <xf numFmtId="0" fontId="13" fillId="19" borderId="51" xfId="4" applyFont="1" applyFill="1" applyBorder="1"/>
    <xf numFmtId="0" fontId="13" fillId="19" borderId="4" xfId="4" applyFont="1" applyFill="1" applyBorder="1"/>
    <xf numFmtId="0" fontId="13" fillId="19" borderId="48" xfId="4" applyFont="1" applyFill="1" applyBorder="1"/>
    <xf numFmtId="0" fontId="5" fillId="6" borderId="0" xfId="2" applyBorder="1"/>
    <xf numFmtId="0" fontId="2" fillId="8" borderId="54" xfId="4" applyFont="1" applyBorder="1"/>
    <xf numFmtId="0" fontId="24" fillId="0" borderId="0" xfId="0" applyFont="1" applyBorder="1"/>
    <xf numFmtId="0" fontId="10" fillId="0" borderId="0" xfId="0" applyFont="1" applyBorder="1"/>
    <xf numFmtId="0" fontId="2" fillId="5" borderId="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0" fillId="16" borderId="142" xfId="0" applyFill="1" applyBorder="1"/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 wrapText="1"/>
    </xf>
    <xf numFmtId="0" fontId="7" fillId="9" borderId="0" xfId="5" applyBorder="1"/>
    <xf numFmtId="0" fontId="1" fillId="2" borderId="0" xfId="1" applyBorder="1"/>
    <xf numFmtId="0" fontId="0" fillId="8" borderId="0" xfId="4" applyFont="1" applyBorder="1"/>
    <xf numFmtId="0" fontId="13" fillId="8" borderId="0" xfId="4" applyFont="1" applyBorder="1"/>
    <xf numFmtId="0" fontId="13" fillId="17" borderId="17" xfId="0" applyFont="1" applyFill="1" applyBorder="1"/>
    <xf numFmtId="0" fontId="7" fillId="9" borderId="8" xfId="5" applyBorder="1"/>
    <xf numFmtId="0" fontId="1" fillId="2" borderId="6" xfId="1" applyBorder="1"/>
    <xf numFmtId="0" fontId="1" fillId="2" borderId="7" xfId="1" applyBorder="1"/>
    <xf numFmtId="0" fontId="12" fillId="15" borderId="17" xfId="0" applyFont="1" applyFill="1" applyBorder="1"/>
    <xf numFmtId="0" fontId="15" fillId="15" borderId="16" xfId="0" applyFont="1" applyFill="1" applyBorder="1"/>
    <xf numFmtId="0" fontId="15" fillId="17" borderId="18" xfId="0" applyFont="1" applyFill="1" applyBorder="1"/>
    <xf numFmtId="0" fontId="0" fillId="16" borderId="147" xfId="0" applyFill="1" applyBorder="1"/>
    <xf numFmtId="0" fontId="10" fillId="0" borderId="147" xfId="0" applyFont="1" applyBorder="1"/>
    <xf numFmtId="0" fontId="7" fillId="9" borderId="31" xfId="5" applyBorder="1" applyAlignment="1">
      <alignment horizontal="center"/>
    </xf>
    <xf numFmtId="0" fontId="7" fillId="9" borderId="39" xfId="5" applyBorder="1" applyAlignment="1">
      <alignment horizontal="center"/>
    </xf>
    <xf numFmtId="0" fontId="7" fillId="9" borderId="31" xfId="5" applyBorder="1"/>
    <xf numFmtId="0" fontId="7" fillId="9" borderId="39" xfId="5" applyBorder="1"/>
    <xf numFmtId="0" fontId="1" fillId="2" borderId="39" xfId="1" applyBorder="1"/>
    <xf numFmtId="0" fontId="1" fillId="2" borderId="32" xfId="1" applyBorder="1"/>
    <xf numFmtId="0" fontId="1" fillId="2" borderId="154" xfId="1" applyBorder="1"/>
    <xf numFmtId="0" fontId="1" fillId="2" borderId="155" xfId="1" applyBorder="1"/>
    <xf numFmtId="0" fontId="0" fillId="16" borderId="0" xfId="0" applyFill="1" applyBorder="1"/>
    <xf numFmtId="0" fontId="13" fillId="8" borderId="39" xfId="4" applyFont="1" applyBorder="1"/>
    <xf numFmtId="0" fontId="10" fillId="0" borderId="17" xfId="0" applyFont="1" applyBorder="1"/>
    <xf numFmtId="0" fontId="0" fillId="5" borderId="0" xfId="0" applyFill="1" applyAlignment="1">
      <alignment horizontal="center"/>
    </xf>
  </cellXfs>
  <cellStyles count="9">
    <cellStyle name="20% - Accent1" xfId="2" builtinId="30"/>
    <cellStyle name="Bad" xfId="7" builtinId="27"/>
    <cellStyle name="Calculation" xfId="1" builtinId="22"/>
    <cellStyle name="Good" xfId="3" builtinId="26"/>
    <cellStyle name="Input" xfId="5" builtinId="20"/>
    <cellStyle name="Neutral" xfId="6" builtinId="28"/>
    <cellStyle name="Normal" xfId="0" builtinId="0"/>
    <cellStyle name="Note" xfId="4" builtinId="10"/>
    <cellStyle name="Warning Text" xfId="8" builtinId="11"/>
  </cellStyles>
  <dxfs count="5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CCECFF"/>
      <color rgb="FF99FFCC"/>
      <color rgb="FFFF99CC"/>
      <color rgb="FFFFFFCC"/>
      <color rgb="FFFF7C80"/>
      <color rgb="FFFFCCFF"/>
      <color rgb="FFB1D7C2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212680</xdr:colOff>
      <xdr:row>36</xdr:row>
      <xdr:rowOff>139115</xdr:rowOff>
    </xdr:from>
    <xdr:to>
      <xdr:col>14</xdr:col>
      <xdr:colOff>19083</xdr:colOff>
      <xdr:row>38</xdr:row>
      <xdr:rowOff>54485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718595" y="7805578"/>
          <a:ext cx="3744177" cy="33354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rgbClr val="7030A0"/>
              </a:solidFill>
            </a:rPr>
            <a:t>Also own a house in Ivory Hill, Tusk </a:t>
          </a:r>
          <a:r>
            <a:rPr lang="en-GB" sz="1100" b="1" baseline="0">
              <a:solidFill>
                <a:srgbClr val="7030A0"/>
              </a:solidFill>
            </a:rPr>
            <a:t> (3*, Stab+1)</a:t>
          </a:r>
          <a:endParaRPr lang="en-GB" sz="1100" b="1">
            <a:solidFill>
              <a:srgbClr val="7030A0"/>
            </a:solidFill>
          </a:endParaRPr>
        </a:p>
      </xdr:txBody>
    </xdr:sp>
    <xdr:clientData/>
  </xdr:twoCellAnchor>
  <xdr:twoCellAnchor>
    <xdr:from>
      <xdr:col>27</xdr:col>
      <xdr:colOff>11616</xdr:colOff>
      <xdr:row>22</xdr:row>
      <xdr:rowOff>151006</xdr:rowOff>
    </xdr:from>
    <xdr:to>
      <xdr:col>34</xdr:col>
      <xdr:colOff>209085</xdr:colOff>
      <xdr:row>60</xdr:row>
      <xdr:rowOff>46463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525E8C1-BBCE-41A0-98C6-21F7FC143A73}"/>
            </a:ext>
          </a:extLst>
        </xdr:cNvPr>
        <xdr:cNvSpPr txBox="1"/>
      </xdr:nvSpPr>
      <xdr:spPr>
        <a:xfrm>
          <a:off x="17214695" y="4472104"/>
          <a:ext cx="4425640" cy="73412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4716</a:t>
          </a:r>
          <a:r>
            <a:rPr lang="en-GB" sz="1100" baseline="0">
              <a:solidFill>
                <a:srgbClr val="FF0000"/>
              </a:solidFill>
            </a:rPr>
            <a:t> developments - 14.2 to spend before developments.</a:t>
          </a:r>
        </a:p>
        <a:p>
          <a:endParaRPr lang="en-GB" sz="1100" baseline="0"/>
        </a:p>
        <a:p>
          <a:r>
            <a:rPr lang="en-GB" sz="1100" baseline="0"/>
            <a:t> Rose: uipgrade to Magic shop (+1 spec)</a:t>
          </a:r>
        </a:p>
        <a:p>
          <a:r>
            <a:rPr lang="en-GB" sz="1100" baseline="0"/>
            <a:t>Umberweed &amp; Veeliker boyj go MW</a:t>
          </a:r>
        </a:p>
        <a:p>
          <a:r>
            <a:rPr lang="en-GB" i="1"/>
            <a:t>Adoven - Bardic College -1 Special, 1 Economy, 2 Loyalty, and 2 Stability.</a:t>
          </a:r>
        </a:p>
        <a:p>
          <a:r>
            <a:rPr lang="en-GB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Adoven - </a:t>
          </a:r>
          <a:r>
            <a:rPr lang="en-GB"/>
            <a:t> Apothecary costs 1 BP and gives +1 Economy.</a:t>
          </a:r>
        </a:p>
        <a:p>
          <a:endParaRPr lang="en-GB"/>
        </a:p>
        <a:p>
          <a:r>
            <a:rPr lang="en-GB"/>
            <a:t>Cass -  Upgrade Swans to an Inn.  +1 Econ, +1 Loy</a:t>
          </a:r>
        </a:p>
        <a:p>
          <a:r>
            <a:rPr lang="en-GB" sz="1100"/>
            <a:t>Dom - Wainwright Upgraded to</a:t>
          </a:r>
          <a:r>
            <a:rPr lang="en-GB" sz="1100" baseline="0"/>
            <a:t> MW  +1 econ</a:t>
          </a:r>
        </a:p>
        <a:p>
          <a:endParaRPr lang="en-GB" sz="1100" baseline="0"/>
        </a:p>
        <a:p>
          <a:r>
            <a:rPr lang="en-GB" sz="1100" baseline="0"/>
            <a:t>Cyrus Val upgrades</a:t>
          </a:r>
        </a:p>
        <a:p>
          <a:endParaRPr lang="en-GB" sz="1100" baseline="0"/>
        </a:p>
        <a:p>
          <a:r>
            <a:rPr lang="en-GB" sz="1100" baseline="0"/>
            <a:t>Mansion to Noble Estate (Cost 2) +1loy, +_1 stab</a:t>
          </a:r>
        </a:p>
        <a:p>
          <a:r>
            <a:rPr lang="en-GB" sz="1100" baseline="0"/>
            <a:t>Move Granary &amp; Oprhanage to Outer  (cost 0.7)</a:t>
          </a:r>
        </a:p>
        <a:p>
          <a:r>
            <a:rPr lang="en-GB" sz="1100" baseline="0"/>
            <a:t>Office of Public Works (cost1) +2stab</a:t>
          </a:r>
        </a:p>
        <a:p>
          <a:r>
            <a:rPr lang="en-GB" sz="1100" baseline="0"/>
            <a:t>District wall for Nothh Cost1</a:t>
          </a:r>
        </a:p>
        <a:p>
          <a:r>
            <a:rPr lang="en-GB" sz="1100" baseline="0"/>
            <a:t>Psved streets (North) Cost 2</a:t>
          </a:r>
        </a:p>
        <a:p>
          <a:r>
            <a:rPr lang="en-GB" sz="1100" baseline="0"/>
            <a:t>Paved streets (main) cost 2</a:t>
          </a:r>
        </a:p>
        <a:p>
          <a:endParaRPr lang="en-GB" sz="1100" baseline="0"/>
        </a:p>
        <a:p>
          <a:r>
            <a:rPr lang="en-GB" sz="1100" baseline="0"/>
            <a:t>fort (Basion) Cost 2</a:t>
          </a:r>
        </a:p>
        <a:p>
          <a:endParaRPr lang="en-GB" sz="1100" baseline="0"/>
        </a:p>
        <a:p>
          <a:r>
            <a:rPr lang="en-GB" sz="1100" baseline="0"/>
            <a:t>Mill (Home farm) 1</a:t>
          </a:r>
        </a:p>
        <a:p>
          <a:endParaRPr lang="en-GB" sz="1100" baseline="0"/>
        </a:p>
        <a:p>
          <a:r>
            <a:rPr lang="en-GB" sz="1100" baseline="0"/>
            <a:t>West  Farm 2</a:t>
          </a:r>
        </a:p>
        <a:p>
          <a:endParaRPr lang="en-GB" sz="1100" baseline="0"/>
        </a:p>
        <a:p>
          <a:endParaRPr lang="en-GB" sz="1100" baseline="0"/>
        </a:p>
        <a:p>
          <a:r>
            <a:rPr lang="en-GB" sz="1100" baseline="0"/>
            <a:t>0.5 bp to bank.</a:t>
          </a:r>
        </a:p>
        <a:p>
          <a:endParaRPr lang="en-GB" sz="1100" baseline="0"/>
        </a:p>
        <a:p>
          <a:r>
            <a:rPr lang="en-GB" sz="1100" baseline="0"/>
            <a:t>$716 completed</a:t>
          </a:r>
        </a:p>
        <a:p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471486</xdr:colOff>
      <xdr:row>83</xdr:row>
      <xdr:rowOff>59531</xdr:rowOff>
    </xdr:from>
    <xdr:to>
      <xdr:col>23</xdr:col>
      <xdr:colOff>59531</xdr:colOff>
      <xdr:row>88</xdr:row>
      <xdr:rowOff>166689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0972799" y="14525625"/>
          <a:ext cx="3767138" cy="108347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6">
                  <a:lumMod val="75000"/>
                </a:schemeClr>
              </a:solidFill>
            </a:rPr>
            <a:t>This hex contains a silvermine  owned and worked by the kobolds of the sootscale tribe.  The tribe have come to</a:t>
          </a:r>
          <a:r>
            <a:rPr lang="en-GB" sz="1100" baseline="0">
              <a:solidFill>
                <a:schemeClr val="accent6">
                  <a:lumMod val="75000"/>
                </a:schemeClr>
              </a:solidFill>
            </a:rPr>
            <a:t> an  agreement with Lord Henry, and are a self-governing Kobold  enclavce / reservation.  Marik acts as the go-between for henry and the Sootscales and   his reward is control of the Silver the Kobolds mine.</a:t>
          </a:r>
        </a:p>
        <a:p>
          <a:endParaRPr lang="en-GB" sz="1100" baseline="0">
            <a:solidFill>
              <a:schemeClr val="accent6">
                <a:lumMod val="75000"/>
              </a:schemeClr>
            </a:solidFill>
          </a:endParaRPr>
        </a:p>
        <a:p>
          <a:r>
            <a:rPr lang="en-GB" sz="1100" b="1" baseline="0">
              <a:solidFill>
                <a:schemeClr val="accent6">
                  <a:lumMod val="75000"/>
                </a:schemeClr>
              </a:solidFill>
            </a:rPr>
            <a:t>Marik does not get the tax</a:t>
          </a:r>
          <a:endParaRPr lang="en-GB" sz="1100" b="1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17</xdr:col>
      <xdr:colOff>302418</xdr:colOff>
      <xdr:row>56</xdr:row>
      <xdr:rowOff>-1</xdr:rowOff>
    </xdr:from>
    <xdr:to>
      <xdr:col>22</xdr:col>
      <xdr:colOff>297656</xdr:colOff>
      <xdr:row>60</xdr:row>
      <xdr:rowOff>95251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0803731" y="11168062"/>
          <a:ext cx="4138613" cy="86915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6">
                  <a:lumMod val="75000"/>
                </a:schemeClr>
              </a:solidFill>
            </a:rPr>
            <a:t>Restrictions:  Village  can be developed to Size 6.  However, it cannot be developed into a town,  any secondary developments must be 'Green Sympathetic).  On edge of 'Nature' reserve</a:t>
          </a:r>
        </a:p>
      </xdr:txBody>
    </xdr:sp>
    <xdr:clientData/>
  </xdr:twoCellAnchor>
  <xdr:twoCellAnchor>
    <xdr:from>
      <xdr:col>27</xdr:col>
      <xdr:colOff>11594</xdr:colOff>
      <xdr:row>1</xdr:row>
      <xdr:rowOff>184352</xdr:rowOff>
    </xdr:from>
    <xdr:to>
      <xdr:col>33</xdr:col>
      <xdr:colOff>464344</xdr:colOff>
      <xdr:row>46</xdr:row>
      <xdr:rowOff>178593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7120875" y="386758"/>
          <a:ext cx="4096063" cy="897155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4716 business</a:t>
          </a:r>
        </a:p>
        <a:p>
          <a:endParaRPr lang="en-GB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1.5bp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debt to Tusk Bank. (4716)</a:t>
          </a:r>
          <a:endParaRPr lang="en-GB">
            <a:effectLst/>
          </a:endParaRPr>
        </a:p>
        <a:p>
          <a:r>
            <a:rPr lang="en-GB" sz="1100"/>
            <a:t>0.1bp to henry</a:t>
          </a:r>
        </a:p>
        <a:p>
          <a:endParaRPr lang="en-GB" sz="1100"/>
        </a:p>
        <a:p>
          <a:r>
            <a:rPr lang="en-GB" sz="1100"/>
            <a:t>Marik has  to spend</a:t>
          </a:r>
        </a:p>
        <a:p>
          <a:r>
            <a:rPr lang="en-GB" sz="1100"/>
            <a:t>3 new districts, Serai,</a:t>
          </a:r>
          <a:r>
            <a:rPr lang="en-GB" sz="1100" baseline="0"/>
            <a:t> 1xMule Train</a:t>
          </a:r>
        </a:p>
        <a:p>
          <a:r>
            <a:rPr lang="en-GB" sz="1100" baseline="0"/>
            <a:t>Magic College</a:t>
          </a:r>
        </a:p>
        <a:p>
          <a:r>
            <a:rPr lang="en-GB"/>
            <a:t>Upgrade Fortified Villa to Military School</a:t>
          </a:r>
          <a:endParaRPr lang="en-GB" sz="1100"/>
        </a:p>
        <a:p>
          <a:r>
            <a:rPr lang="en-GB" sz="1100"/>
            <a:t>Dump - </a:t>
          </a:r>
        </a:p>
        <a:p>
          <a:endParaRPr lang="en-GB" sz="1100"/>
        </a:p>
        <a:p>
          <a:endParaRPr lang="en-GB" sz="1100"/>
        </a:p>
        <a:p>
          <a:r>
            <a:rPr lang="en-GB" sz="1100"/>
            <a:t>Lutz - Upgrade to Chapel</a:t>
          </a:r>
        </a:p>
        <a:p>
          <a:endParaRPr lang="en-GB" sz="1100"/>
        </a:p>
        <a:p>
          <a:r>
            <a:rPr lang="en-GB" sz="1100"/>
            <a:t>Rana - Taldan Bath &amp; public bath</a:t>
          </a:r>
        </a:p>
        <a:p>
          <a:endParaRPr lang="en-GB" sz="1100"/>
        </a:p>
        <a:p>
          <a:r>
            <a:rPr lang="en-GB" sz="1100"/>
            <a:t>Alisa - </a:t>
          </a:r>
          <a:r>
            <a:rPr lang="en-GB"/>
            <a:t>Components shop = 1 bp</a:t>
          </a:r>
          <a:br>
            <a:rPr lang="en-GB"/>
          </a:br>
          <a:r>
            <a:rPr lang="en-GB"/>
            <a:t>.5 donation for civil structure (a well)</a:t>
          </a:r>
          <a:br>
            <a:rPr lang="en-GB"/>
          </a:br>
          <a:endParaRPr lang="en-GB" sz="1100"/>
        </a:p>
        <a:p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261674</xdr:colOff>
      <xdr:row>7</xdr:row>
      <xdr:rowOff>10467</xdr:rowOff>
    </xdr:from>
    <xdr:to>
      <xdr:col>29</xdr:col>
      <xdr:colOff>251207</xdr:colOff>
      <xdr:row>12</xdr:row>
      <xdr:rowOff>136072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6380905" y="1413049"/>
          <a:ext cx="1810797" cy="10990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>
              <a:solidFill>
                <a:srgbClr val="FF0000"/>
              </a:solidFill>
            </a:rPr>
            <a:t>Check debts to :</a:t>
          </a:r>
        </a:p>
        <a:p>
          <a:pPr lvl="0"/>
          <a:r>
            <a:rPr lang="en-GB" sz="1600"/>
            <a:t>1) Bank of Tusk</a:t>
          </a:r>
        </a:p>
        <a:p>
          <a:pPr lvl="0"/>
          <a:r>
            <a:rPr lang="en-GB" sz="1600"/>
            <a:t>2) Bank of Restov</a:t>
          </a:r>
        </a:p>
      </xdr:txBody>
    </xdr:sp>
    <xdr:clientData/>
  </xdr:twoCellAnchor>
  <xdr:twoCellAnchor>
    <xdr:from>
      <xdr:col>26</xdr:col>
      <xdr:colOff>324478</xdr:colOff>
      <xdr:row>14</xdr:row>
      <xdr:rowOff>198873</xdr:rowOff>
    </xdr:from>
    <xdr:to>
      <xdr:col>32</xdr:col>
      <xdr:colOff>282610</xdr:colOff>
      <xdr:row>48</xdr:row>
      <xdr:rowOff>10467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1CD9543-6D33-4307-BFE2-4D83D0AD83F1}"/>
            </a:ext>
          </a:extLst>
        </xdr:cNvPr>
        <xdr:cNvSpPr txBox="1"/>
      </xdr:nvSpPr>
      <xdr:spPr>
        <a:xfrm>
          <a:off x="16443709" y="2972637"/>
          <a:ext cx="3600659" cy="6437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Feyfalls</a:t>
          </a:r>
          <a:r>
            <a:rPr lang="en-GB" sz="1100" baseline="0"/>
            <a:t> Upgraded to a town and 2x Toll Boths added as per PM con</a:t>
          </a:r>
        </a:p>
        <a:p>
          <a:endParaRPr lang="en-GB" sz="1100" baseline="0"/>
        </a:p>
        <a:p>
          <a:r>
            <a:rPr lang="en-GB"/>
            <a:t>Feyfalls: Town upgrade 1 </a:t>
          </a:r>
        </a:p>
        <a:p>
          <a:r>
            <a:rPr lang="en-GB"/>
            <a:t>Merc Base 2 </a:t>
          </a:r>
        </a:p>
        <a:p>
          <a:r>
            <a:rPr lang="en-GB"/>
            <a:t>Local Market 1.5 </a:t>
          </a:r>
        </a:p>
        <a:p>
          <a:r>
            <a:rPr lang="en-GB"/>
            <a:t>Orphanage 1.5 </a:t>
          </a:r>
        </a:p>
        <a:p>
          <a:r>
            <a:rPr lang="en-GB"/>
            <a:t>Shrine 0.5 </a:t>
          </a:r>
        </a:p>
        <a:p>
          <a:r>
            <a:rPr lang="en-GB"/>
            <a:t>2x Shallop Upgrade (from</a:t>
          </a:r>
          <a:r>
            <a:rPr lang="en-GB" baseline="0"/>
            <a:t> Boats)</a:t>
          </a:r>
          <a:endParaRPr lang="en-GB"/>
        </a:p>
        <a:p>
          <a:r>
            <a:rPr lang="en-GB"/>
            <a:t> Local Base 0 </a:t>
          </a:r>
        </a:p>
        <a:p>
          <a:endParaRPr lang="en-GB"/>
        </a:p>
        <a:p>
          <a:r>
            <a:rPr lang="en-GB"/>
            <a:t>Whiterun: </a:t>
          </a:r>
        </a:p>
        <a:p>
          <a:r>
            <a:rPr lang="en-GB"/>
            <a:t>Merc Base 2 </a:t>
          </a:r>
        </a:p>
        <a:p>
          <a:r>
            <a:rPr lang="en-GB"/>
            <a:t>Wharf Upgrade 1 </a:t>
          </a:r>
        </a:p>
        <a:p>
          <a:r>
            <a:rPr lang="en-GB" b="1" i="1"/>
            <a:t>Keelker  - cost 3</a:t>
          </a:r>
        </a:p>
        <a:p>
          <a:r>
            <a:rPr lang="en-GB"/>
            <a:t> (upgrade smaller vessels to one Keeler.</a:t>
          </a:r>
        </a:p>
        <a:p>
          <a:endParaRPr lang="en-GB"/>
        </a:p>
        <a:p>
          <a:endParaRPr lang="en-GB"/>
        </a:p>
        <a:p>
          <a:endParaRPr lang="en-GB"/>
        </a:p>
        <a:p>
          <a:r>
            <a:rPr lang="en-GB"/>
            <a:t>---- 14.5</a:t>
          </a:r>
          <a:r>
            <a:rPr lang="en-GB" sz="1100" baseline="0"/>
            <a:t>versation.</a:t>
          </a:r>
        </a:p>
        <a:p>
          <a:endParaRPr lang="en-GB" sz="1100" baseline="0"/>
        </a:p>
        <a:p>
          <a:endParaRPr lang="en-GB" sz="1100" baseline="0"/>
        </a:p>
        <a:p>
          <a:endParaRPr lang="en-GB" sz="1100" baseline="0"/>
        </a:p>
        <a:p>
          <a:endParaRPr lang="en-GB" sz="1100" baseline="0"/>
        </a:p>
        <a:p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680357</xdr:colOff>
      <xdr:row>38</xdr:row>
      <xdr:rowOff>94203</xdr:rowOff>
    </xdr:from>
    <xdr:to>
      <xdr:col>12</xdr:col>
      <xdr:colOff>282610</xdr:colOff>
      <xdr:row>40</xdr:row>
      <xdr:rowOff>73270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24A55AB-B543-416E-92C5-637CBCCB6E63}"/>
            </a:ext>
          </a:extLst>
        </xdr:cNvPr>
        <xdr:cNvSpPr txBox="1"/>
      </xdr:nvSpPr>
      <xdr:spPr>
        <a:xfrm>
          <a:off x="6960577" y="5526593"/>
          <a:ext cx="2857500" cy="366347"/>
        </a:xfrm>
        <a:prstGeom prst="rect">
          <a:avLst/>
        </a:prstGeom>
        <a:solidFill>
          <a:srgbClr val="99FFCC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800" b="1"/>
            <a:t>1x Building Plots left.</a:t>
          </a:r>
        </a:p>
      </xdr:txBody>
    </xdr:sp>
    <xdr:clientData/>
  </xdr:twoCellAnchor>
  <xdr:twoCellAnchor>
    <xdr:from>
      <xdr:col>8</xdr:col>
      <xdr:colOff>293077</xdr:colOff>
      <xdr:row>19</xdr:row>
      <xdr:rowOff>188407</xdr:rowOff>
    </xdr:from>
    <xdr:to>
      <xdr:col>12</xdr:col>
      <xdr:colOff>136071</xdr:colOff>
      <xdr:row>23</xdr:row>
      <xdr:rowOff>104670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E655A89-6EC3-4A56-94CB-15BB4B9845ED}"/>
            </a:ext>
          </a:extLst>
        </xdr:cNvPr>
        <xdr:cNvSpPr txBox="1"/>
      </xdr:nvSpPr>
      <xdr:spPr>
        <a:xfrm>
          <a:off x="6573297" y="4050742"/>
          <a:ext cx="3098241" cy="690824"/>
        </a:xfrm>
        <a:prstGeom prst="rect">
          <a:avLst/>
        </a:prstGeom>
        <a:solidFill>
          <a:srgbClr val="99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800" b="1">
              <a:solidFill>
                <a:schemeClr val="dk1"/>
              </a:solidFill>
              <a:latin typeface="+mn-lt"/>
              <a:ea typeface="+mn-ea"/>
              <a:cs typeface="+mn-cs"/>
            </a:rPr>
            <a:t>Village full.  </a:t>
          </a:r>
        </a:p>
        <a:p>
          <a:pPr algn="ctr"/>
          <a:r>
            <a:rPr lang="en-GB" sz="1800" b="1">
              <a:solidFill>
                <a:schemeClr val="dk1"/>
              </a:solidFill>
              <a:latin typeface="+mn-lt"/>
              <a:ea typeface="+mn-ea"/>
              <a:cs typeface="+mn-cs"/>
            </a:rPr>
            <a:t> upgrade to town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556516</xdr:colOff>
      <xdr:row>20</xdr:row>
      <xdr:rowOff>85617</xdr:rowOff>
    </xdr:from>
    <xdr:to>
      <xdr:col>17</xdr:col>
      <xdr:colOff>203343</xdr:colOff>
      <xdr:row>25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259494" y="4163173"/>
          <a:ext cx="6464158" cy="877585"/>
        </a:xfrm>
        <a:prstGeom prst="rect">
          <a:avLst/>
        </a:prstGeom>
        <a:solidFill>
          <a:schemeClr val="accent1">
            <a:lumMod val="20000"/>
            <a:lumOff val="80000"/>
            <a:alpha val="49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2000" b="1">
              <a:solidFill>
                <a:srgbClr val="FF0000"/>
              </a:solidFill>
            </a:rPr>
            <a:t>Town is now full - Build in Hamlets</a:t>
          </a:r>
        </a:p>
        <a:p>
          <a:pPr algn="ctr"/>
          <a:endParaRPr lang="en-GB" sz="800" b="1">
            <a:solidFill>
              <a:srgbClr val="FF0000"/>
            </a:solidFill>
          </a:endParaRPr>
        </a:p>
        <a:p>
          <a:pPr algn="ctr"/>
          <a:r>
            <a:rPr lang="en-GB" sz="1400" b="0">
              <a:solidFill>
                <a:sysClr val="windowText" lastClr="000000"/>
              </a:solidFill>
            </a:rPr>
            <a:t>Consider moving the Granary and Mill to Osham to free us space in the town proper</a:t>
          </a:r>
          <a:r>
            <a:rPr lang="en-GB" sz="1400" b="0">
              <a:solidFill>
                <a:srgbClr val="FF0000"/>
              </a:solidFill>
            </a:rPr>
            <a:t>.</a:t>
          </a:r>
        </a:p>
      </xdr:txBody>
    </xdr:sp>
    <xdr:clientData/>
  </xdr:twoCellAnchor>
  <xdr:twoCellAnchor>
    <xdr:from>
      <xdr:col>27</xdr:col>
      <xdr:colOff>10702</xdr:colOff>
      <xdr:row>6</xdr:row>
      <xdr:rowOff>203343</xdr:rowOff>
    </xdr:from>
    <xdr:to>
      <xdr:col>31</xdr:col>
      <xdr:colOff>32107</xdr:colOff>
      <xdr:row>33</xdr:row>
      <xdr:rowOff>149831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90EB07F-4361-4483-9FC1-1A6BE5D651F3}"/>
            </a:ext>
          </a:extLst>
        </xdr:cNvPr>
        <xdr:cNvSpPr txBox="1"/>
      </xdr:nvSpPr>
      <xdr:spPr>
        <a:xfrm>
          <a:off x="16845337" y="1434101"/>
          <a:ext cx="3028736" cy="53404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4716 - spending</a:t>
          </a:r>
        </a:p>
        <a:p>
          <a:endParaRPr lang="en-GB" sz="1100"/>
        </a:p>
        <a:p>
          <a:r>
            <a:rPr lang="en-GB" sz="1100"/>
            <a:t>Town 2.8</a:t>
          </a:r>
        </a:p>
        <a:p>
          <a:r>
            <a:rPr lang="en-GB" sz="1100"/>
            <a:t>Leversons</a:t>
          </a:r>
          <a:r>
            <a:rPr lang="en-GB" sz="1100" baseline="0"/>
            <a:t> 3</a:t>
          </a:r>
        </a:p>
        <a:p>
          <a:endParaRPr lang="en-GB" sz="1100" baseline="0"/>
        </a:p>
        <a:p>
          <a:r>
            <a:rPr lang="en-GB" sz="1100" baseline="0"/>
            <a:t>Toiwn Spend</a:t>
          </a:r>
        </a:p>
        <a:p>
          <a:r>
            <a:rPr lang="en-GB" sz="1100" baseline="0"/>
            <a:t> District wal  (1bp)</a:t>
          </a:r>
        </a:p>
        <a:p>
          <a:endParaRPr lang="en-GB" sz="1100" baseline="0"/>
        </a:p>
        <a:p>
          <a:r>
            <a:rPr lang="en-GB" sz="1100" baseline="0"/>
            <a:t>1bp tp Newgate</a:t>
          </a:r>
        </a:p>
        <a:p>
          <a:endParaRPr lang="en-GB" sz="1100" baseline="0"/>
        </a:p>
        <a:p>
          <a:r>
            <a:rPr lang="en-GB" sz="1100"/>
            <a:t>0.8 banked</a:t>
          </a:r>
        </a:p>
        <a:p>
          <a:endParaRPr lang="en-GB" sz="1100"/>
        </a:p>
        <a:p>
          <a:endParaRPr lang="en-GB" sz="1100"/>
        </a:p>
        <a:p>
          <a:r>
            <a:rPr lang="en-GB" sz="1100"/>
            <a:t>Oleg &amp; Svetlana</a:t>
          </a:r>
        </a:p>
        <a:p>
          <a:endParaRPr lang="en-GB" sz="1100"/>
        </a:p>
        <a:p>
          <a:r>
            <a:rPr lang="en-GB" sz="1100"/>
            <a:t>New</a:t>
          </a:r>
          <a:r>
            <a:rPr lang="en-GB" sz="1100" baseline="0"/>
            <a:t> farm = 2</a:t>
          </a:r>
        </a:p>
        <a:p>
          <a:r>
            <a:rPr lang="en-GB" sz="1100" baseline="0"/>
            <a:t>Upgrade old farm = 1</a:t>
          </a:r>
        </a:p>
        <a:p>
          <a:endParaRPr lang="en-GB" sz="1100" baseline="0"/>
        </a:p>
        <a:p>
          <a:r>
            <a:rPr lang="en-GB" sz="1100" baseline="0"/>
            <a:t>Spent up.</a:t>
          </a:r>
        </a:p>
        <a:p>
          <a:endParaRPr lang="en-GB" sz="1100" baseline="0"/>
        </a:p>
        <a:p>
          <a:endParaRPr lang="en-GB" sz="1100" baseline="0"/>
        </a:p>
        <a:p>
          <a:r>
            <a:rPr lang="en-GB" sz="1100" baseline="0"/>
            <a:t>1x unit of troops redeployed to Wyvern Bridge</a:t>
          </a:r>
        </a:p>
        <a:p>
          <a:r>
            <a:rPr lang="en-GB" sz="2000" b="1" baseline="0">
              <a:solidFill>
                <a:srgbClr val="FF0000"/>
              </a:solidFill>
            </a:rPr>
            <a:t>4716 done</a:t>
          </a:r>
        </a:p>
        <a:p>
          <a:endParaRPr lang="en-GB" sz="2000" b="1" baseline="0">
            <a:solidFill>
              <a:srgbClr val="FF0000"/>
            </a:solidFill>
          </a:endParaRPr>
        </a:p>
        <a:p>
          <a:r>
            <a:rPr lang="en-GB" sz="2000" b="1" baseline="0">
              <a:solidFill>
                <a:srgbClr val="FF0000"/>
              </a:solidFill>
            </a:rPr>
            <a:t>See central Note</a:t>
          </a:r>
          <a:endParaRPr lang="en-GB" sz="2000" b="1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742950</xdr:colOff>
      <xdr:row>23</xdr:row>
      <xdr:rowOff>161925</xdr:rowOff>
    </xdr:from>
    <xdr:to>
      <xdr:col>24</xdr:col>
      <xdr:colOff>228600</xdr:colOff>
      <xdr:row>27</xdr:row>
      <xdr:rowOff>180974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1268075" y="4743450"/>
          <a:ext cx="3990975" cy="79057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Use this side to develop businesses in the town</a:t>
          </a:r>
        </a:p>
        <a:p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47624</xdr:colOff>
      <xdr:row>23</xdr:row>
      <xdr:rowOff>152399</xdr:rowOff>
    </xdr:from>
    <xdr:to>
      <xdr:col>14</xdr:col>
      <xdr:colOff>323849</xdr:colOff>
      <xdr:row>28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5381624" y="4733924"/>
          <a:ext cx="4210050" cy="95250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Use this side to develop the infra-structure and surroundings hexes</a:t>
          </a:r>
        </a:p>
        <a:p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27</xdr:col>
      <xdr:colOff>9525</xdr:colOff>
      <xdr:row>7</xdr:row>
      <xdr:rowOff>190500</xdr:rowOff>
    </xdr:from>
    <xdr:to>
      <xdr:col>32</xdr:col>
      <xdr:colOff>333375</xdr:colOff>
      <xdr:row>30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4138F33-209B-4893-B2B7-9EE9A4B1EEEA}"/>
            </a:ext>
          </a:extLst>
        </xdr:cNvPr>
        <xdr:cNvSpPr txBox="1"/>
      </xdr:nvSpPr>
      <xdr:spPr>
        <a:xfrm>
          <a:off x="16697325" y="1609725"/>
          <a:ext cx="3371850" cy="449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4716 -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4716 done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Next year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Upgrade Fort to Fortified manor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Then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see module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0" tint="-0.34998626667073579"/>
  </sheetPr>
  <dimension ref="A1:AG81"/>
  <sheetViews>
    <sheetView tabSelected="1" topLeftCell="F14" zoomScale="89" zoomScaleNormal="89" workbookViewId="0">
      <selection activeCell="AD28" sqref="AD28"/>
    </sheetView>
  </sheetViews>
  <sheetFormatPr defaultRowHeight="15" x14ac:dyDescent="0.25"/>
  <cols>
    <col min="2" max="2" width="12.85546875" customWidth="1"/>
    <col min="3" max="3" width="22.5703125" customWidth="1"/>
    <col min="6" max="6" width="11.28515625" customWidth="1"/>
    <col min="7" max="7" width="12.7109375" customWidth="1"/>
    <col min="8" max="8" width="6.85546875" customWidth="1"/>
    <col min="9" max="9" width="22" customWidth="1"/>
    <col min="10" max="10" width="6.7109375" customWidth="1"/>
    <col min="11" max="13" width="5.7109375" customWidth="1"/>
    <col min="14" max="14" width="8" customWidth="1"/>
    <col min="15" max="15" width="13.42578125" customWidth="1"/>
    <col min="16" max="16" width="5.5703125" customWidth="1"/>
    <col min="17" max="17" width="20.28515625" customWidth="1"/>
    <col min="18" max="18" width="24.28515625" customWidth="1"/>
    <col min="19" max="19" width="5.7109375" style="148" customWidth="1"/>
    <col min="20" max="22" width="5.7109375" customWidth="1"/>
    <col min="23" max="23" width="5" customWidth="1"/>
    <col min="24" max="24" width="6.42578125" customWidth="1"/>
  </cols>
  <sheetData>
    <row r="1" spans="1:25" s="249" customFormat="1" ht="15.75" thickBot="1" x14ac:dyDescent="0.3">
      <c r="L1" s="441"/>
      <c r="M1" s="442"/>
      <c r="N1" s="441"/>
      <c r="S1" s="148"/>
    </row>
    <row r="2" spans="1:25" s="249" customFormat="1" ht="15.75" thickTop="1" x14ac:dyDescent="0.25">
      <c r="S2" s="148"/>
    </row>
    <row r="3" spans="1:25" s="249" customFormat="1" x14ac:dyDescent="0.25">
      <c r="M3" s="440"/>
      <c r="S3" s="148"/>
    </row>
    <row r="4" spans="1:25" x14ac:dyDescent="0.25">
      <c r="M4" s="440"/>
    </row>
    <row r="5" spans="1:25" x14ac:dyDescent="0.25">
      <c r="C5" t="s">
        <v>28</v>
      </c>
      <c r="D5">
        <f>D50</f>
        <v>15.05</v>
      </c>
      <c r="I5" s="10" t="s">
        <v>33</v>
      </c>
      <c r="J5" s="8">
        <f t="shared" ref="J5:O5" si="0">J9+S9</f>
        <v>7</v>
      </c>
      <c r="K5" s="8">
        <f>K9+T9</f>
        <v>26.5</v>
      </c>
      <c r="L5" s="8">
        <f t="shared" si="0"/>
        <v>28</v>
      </c>
      <c r="M5" s="8">
        <f t="shared" si="0"/>
        <v>26</v>
      </c>
      <c r="N5" s="8">
        <f t="shared" si="0"/>
        <v>20</v>
      </c>
      <c r="O5" s="8">
        <f t="shared" si="0"/>
        <v>1</v>
      </c>
      <c r="P5" s="8"/>
      <c r="S5"/>
      <c r="T5" t="s">
        <v>248</v>
      </c>
      <c r="Y5">
        <v>0.2</v>
      </c>
    </row>
    <row r="6" spans="1:25" x14ac:dyDescent="0.25">
      <c r="C6" t="s">
        <v>75</v>
      </c>
      <c r="D6">
        <v>1.2</v>
      </c>
      <c r="S6"/>
      <c r="T6" t="s">
        <v>246</v>
      </c>
      <c r="Y6">
        <v>0.5</v>
      </c>
    </row>
    <row r="7" spans="1:25" x14ac:dyDescent="0.25">
      <c r="A7" s="401">
        <f>SUM(A10:A13)</f>
        <v>15.05</v>
      </c>
      <c r="G7" s="2"/>
      <c r="H7" s="2" t="s">
        <v>40</v>
      </c>
      <c r="I7" s="13" t="s">
        <v>102</v>
      </c>
      <c r="J7" s="13"/>
      <c r="K7" s="2"/>
      <c r="R7" s="14" t="s">
        <v>11</v>
      </c>
      <c r="S7"/>
    </row>
    <row r="8" spans="1:25" ht="15.75" thickBot="1" x14ac:dyDescent="0.3">
      <c r="B8" t="s">
        <v>0</v>
      </c>
      <c r="C8" t="s">
        <v>4</v>
      </c>
      <c r="D8" t="s">
        <v>5</v>
      </c>
      <c r="F8" s="26" t="s">
        <v>66</v>
      </c>
      <c r="G8" s="2" t="s">
        <v>31</v>
      </c>
      <c r="H8" s="2" t="s">
        <v>39</v>
      </c>
      <c r="I8" s="2" t="s">
        <v>8</v>
      </c>
      <c r="J8" s="13" t="s">
        <v>247</v>
      </c>
      <c r="K8" s="3" t="s">
        <v>213</v>
      </c>
      <c r="L8" s="3" t="s">
        <v>100</v>
      </c>
      <c r="M8" s="3" t="s">
        <v>214</v>
      </c>
      <c r="N8" s="3" t="s">
        <v>215</v>
      </c>
      <c r="O8" s="3" t="s">
        <v>57</v>
      </c>
      <c r="P8" s="106" t="s">
        <v>70</v>
      </c>
      <c r="R8" s="4" t="s">
        <v>8</v>
      </c>
      <c r="S8" s="5" t="s">
        <v>247</v>
      </c>
      <c r="T8" s="5" t="s">
        <v>213</v>
      </c>
      <c r="U8" s="5" t="s">
        <v>100</v>
      </c>
      <c r="V8" s="5" t="s">
        <v>214</v>
      </c>
      <c r="W8" s="5" t="s">
        <v>215</v>
      </c>
      <c r="X8" s="5" t="s">
        <v>255</v>
      </c>
      <c r="Y8" s="5" t="s">
        <v>27</v>
      </c>
    </row>
    <row r="9" spans="1:25" ht="15.75" thickBot="1" x14ac:dyDescent="0.3">
      <c r="A9" s="144" t="s">
        <v>244</v>
      </c>
      <c r="F9" s="110"/>
      <c r="G9" s="151"/>
      <c r="H9" s="114"/>
      <c r="I9" s="152" t="s">
        <v>33</v>
      </c>
      <c r="J9" s="114">
        <f t="shared" ref="J9:O9" si="1">SUM(J10:J76)</f>
        <v>3</v>
      </c>
      <c r="K9" s="114">
        <f t="shared" si="1"/>
        <v>16.5</v>
      </c>
      <c r="L9" s="114">
        <f t="shared" si="1"/>
        <v>12</v>
      </c>
      <c r="M9" s="114">
        <f t="shared" si="1"/>
        <v>11</v>
      </c>
      <c r="N9" s="114">
        <f t="shared" si="1"/>
        <v>19</v>
      </c>
      <c r="O9" s="114">
        <f t="shared" si="1"/>
        <v>1</v>
      </c>
      <c r="P9" s="153"/>
      <c r="Q9" s="114"/>
      <c r="R9" s="114"/>
      <c r="S9" s="114">
        <f t="shared" ref="S9:X9" si="2">SUM(S10:S76)</f>
        <v>4</v>
      </c>
      <c r="T9" s="114">
        <f t="shared" si="2"/>
        <v>10</v>
      </c>
      <c r="U9" s="114">
        <f t="shared" si="2"/>
        <v>16</v>
      </c>
      <c r="V9" s="114">
        <f t="shared" si="2"/>
        <v>15</v>
      </c>
      <c r="W9" s="114">
        <f t="shared" si="2"/>
        <v>1</v>
      </c>
      <c r="X9" s="114">
        <f t="shared" si="2"/>
        <v>0</v>
      </c>
      <c r="Y9" s="154"/>
    </row>
    <row r="10" spans="1:25" ht="15.75" thickBot="1" x14ac:dyDescent="0.3">
      <c r="A10" s="143">
        <f>($D$5-1.5)/2</f>
        <v>6.7750000000000004</v>
      </c>
      <c r="B10" t="s">
        <v>1</v>
      </c>
      <c r="C10" t="s">
        <v>80</v>
      </c>
      <c r="D10">
        <v>18</v>
      </c>
      <c r="F10" s="140" t="s">
        <v>242</v>
      </c>
      <c r="G10" s="155" t="s">
        <v>3</v>
      </c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7"/>
    </row>
    <row r="11" spans="1:25" x14ac:dyDescent="0.25">
      <c r="A11" s="143">
        <f>($D$5-1.5)/4</f>
        <v>3.3875000000000002</v>
      </c>
      <c r="B11" t="s">
        <v>29</v>
      </c>
      <c r="C11" t="s">
        <v>81</v>
      </c>
      <c r="D11">
        <v>13</v>
      </c>
      <c r="F11" s="129" t="s">
        <v>70</v>
      </c>
      <c r="G11" s="18" t="s">
        <v>115</v>
      </c>
      <c r="H11" s="21" t="s">
        <v>425</v>
      </c>
      <c r="I11" s="89"/>
      <c r="J11" s="89"/>
      <c r="K11" s="282"/>
      <c r="L11" s="282"/>
      <c r="M11" s="282"/>
      <c r="N11" s="282">
        <f>Oston!N2</f>
        <v>2</v>
      </c>
      <c r="O11" s="282"/>
      <c r="P11" s="74"/>
      <c r="Q11" s="89"/>
      <c r="R11" s="89"/>
      <c r="S11" s="89"/>
      <c r="T11" s="89"/>
      <c r="U11" s="89"/>
      <c r="V11" s="89"/>
      <c r="W11" s="15"/>
      <c r="X11" s="15"/>
      <c r="Y11" s="15">
        <f>SUM(S11:T11)*$Y$6</f>
        <v>0</v>
      </c>
    </row>
    <row r="12" spans="1:25" x14ac:dyDescent="0.25">
      <c r="A12" s="143">
        <f>($D$5-1.5)/4</f>
        <v>3.3875000000000002</v>
      </c>
      <c r="B12" t="s">
        <v>30</v>
      </c>
      <c r="C12" t="s">
        <v>82</v>
      </c>
      <c r="D12">
        <v>16</v>
      </c>
      <c r="F12" s="129">
        <f>SUM(P11:P73)</f>
        <v>38</v>
      </c>
      <c r="G12" s="20" t="s">
        <v>423</v>
      </c>
      <c r="H12" s="23" t="s">
        <v>425</v>
      </c>
      <c r="I12" s="90"/>
      <c r="J12" s="90"/>
      <c r="K12" s="261"/>
      <c r="L12" s="261"/>
      <c r="M12" s="261"/>
      <c r="N12" s="261">
        <f>Tatzleford!N2</f>
        <v>4</v>
      </c>
      <c r="O12" s="90"/>
      <c r="P12" s="102"/>
      <c r="Q12" s="90"/>
      <c r="R12" s="90"/>
      <c r="S12" s="90"/>
      <c r="T12" s="90"/>
      <c r="U12" s="90"/>
      <c r="V12" s="90"/>
      <c r="W12" s="17"/>
      <c r="X12" s="17"/>
      <c r="Y12" s="17">
        <f t="shared" ref="Y12:Y73" si="3">SUM(S12:T12)*$Y$6</f>
        <v>0</v>
      </c>
    </row>
    <row r="13" spans="1:25" x14ac:dyDescent="0.25">
      <c r="A13" s="143">
        <v>1.5</v>
      </c>
      <c r="B13" t="s">
        <v>2</v>
      </c>
      <c r="C13" t="s">
        <v>243</v>
      </c>
      <c r="D13">
        <v>0</v>
      </c>
      <c r="F13" s="129" t="s">
        <v>234</v>
      </c>
      <c r="G13" s="20" t="s">
        <v>411</v>
      </c>
      <c r="H13" s="23" t="s">
        <v>425</v>
      </c>
      <c r="I13" s="90"/>
      <c r="J13" s="90"/>
      <c r="K13" s="261"/>
      <c r="L13" s="261"/>
      <c r="M13" s="261"/>
      <c r="N13" s="261">
        <f>WyvernBridge!N2</f>
        <v>1</v>
      </c>
      <c r="O13" s="90"/>
      <c r="P13" s="102"/>
      <c r="Q13" s="90"/>
      <c r="R13" s="90"/>
      <c r="S13" s="90"/>
      <c r="T13" s="90"/>
      <c r="U13" s="90"/>
      <c r="V13" s="90"/>
      <c r="W13" s="17"/>
      <c r="X13" s="17"/>
      <c r="Y13" s="17">
        <f t="shared" si="3"/>
        <v>0</v>
      </c>
    </row>
    <row r="14" spans="1:25" x14ac:dyDescent="0.25">
      <c r="B14" t="s">
        <v>56</v>
      </c>
      <c r="C14" t="s">
        <v>6</v>
      </c>
      <c r="D14">
        <v>0</v>
      </c>
      <c r="F14" s="129">
        <f>F12*50</f>
        <v>1900</v>
      </c>
      <c r="G14" s="20" t="s">
        <v>424</v>
      </c>
      <c r="H14" s="23" t="s">
        <v>426</v>
      </c>
      <c r="I14" s="90"/>
      <c r="J14" s="90">
        <f>Dosilac!J2</f>
        <v>2</v>
      </c>
      <c r="K14" s="261">
        <f>Dosilac!K2</f>
        <v>6</v>
      </c>
      <c r="L14" s="261">
        <f>Dosilac!L2</f>
        <v>5</v>
      </c>
      <c r="M14" s="261">
        <f>Dosilac!M2</f>
        <v>5</v>
      </c>
      <c r="N14" s="261">
        <f>Dosilac!N2</f>
        <v>2</v>
      </c>
      <c r="O14" s="90"/>
      <c r="P14" s="102"/>
      <c r="Q14" s="90"/>
      <c r="R14" s="90"/>
      <c r="S14" s="90"/>
      <c r="T14" s="90"/>
      <c r="U14" s="90"/>
      <c r="V14" s="90"/>
      <c r="W14" s="17"/>
      <c r="X14" s="17"/>
      <c r="Y14" s="17">
        <f t="shared" si="3"/>
        <v>0</v>
      </c>
    </row>
    <row r="15" spans="1:25" ht="15.75" thickBot="1" x14ac:dyDescent="0.3">
      <c r="B15" t="s">
        <v>83</v>
      </c>
      <c r="F15" s="130"/>
      <c r="G15" s="19"/>
      <c r="H15" s="49"/>
      <c r="I15" s="91"/>
      <c r="J15" s="91"/>
      <c r="K15" s="91"/>
      <c r="L15" s="91"/>
      <c r="M15" s="91"/>
      <c r="N15" s="91"/>
      <c r="O15" s="91"/>
      <c r="P15" s="104"/>
      <c r="Q15" s="91"/>
      <c r="R15" s="91"/>
      <c r="S15" s="91"/>
      <c r="T15" s="91"/>
      <c r="U15" s="91"/>
      <c r="V15" s="91"/>
      <c r="W15" s="16"/>
      <c r="X15" s="16"/>
      <c r="Y15" s="16">
        <f t="shared" si="3"/>
        <v>0</v>
      </c>
    </row>
    <row r="16" spans="1:25" ht="15.75" thickBot="1" x14ac:dyDescent="0.3">
      <c r="C16" s="6" t="s">
        <v>7</v>
      </c>
      <c r="D16" s="8">
        <f>SUM(D10:D15)</f>
        <v>47</v>
      </c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</row>
    <row r="17" spans="1:32" ht="15.75" thickTop="1" x14ac:dyDescent="0.25">
      <c r="F17" s="111"/>
      <c r="G17" s="28"/>
      <c r="H17" s="89"/>
      <c r="I17" s="89"/>
      <c r="J17" s="89"/>
      <c r="K17" s="89"/>
      <c r="L17" s="89"/>
      <c r="M17" s="89"/>
      <c r="N17" s="89"/>
      <c r="O17" s="89"/>
      <c r="P17" s="74"/>
      <c r="Q17" s="89"/>
      <c r="R17" s="89"/>
      <c r="S17" s="89"/>
      <c r="T17" s="89"/>
      <c r="U17" s="89"/>
      <c r="V17" s="89"/>
      <c r="W17" s="15"/>
      <c r="X17" s="15"/>
      <c r="Y17" s="15">
        <f t="shared" si="3"/>
        <v>0</v>
      </c>
    </row>
    <row r="18" spans="1:32" ht="15.75" thickBot="1" x14ac:dyDescent="0.3">
      <c r="A18" s="1"/>
      <c r="B18" s="1"/>
      <c r="C18" s="1"/>
      <c r="D18" s="1"/>
      <c r="E18" s="109"/>
      <c r="F18" s="112"/>
      <c r="G18" s="47" t="s">
        <v>67</v>
      </c>
      <c r="H18" s="48"/>
      <c r="I18" s="91"/>
      <c r="J18" s="91"/>
      <c r="K18" s="91"/>
      <c r="L18" s="91"/>
      <c r="M18" s="91"/>
      <c r="N18" s="91"/>
      <c r="O18" s="91"/>
      <c r="P18" s="104"/>
      <c r="Q18" s="91"/>
      <c r="R18" s="91"/>
      <c r="S18" s="91"/>
      <c r="T18" s="91"/>
      <c r="U18" s="91"/>
      <c r="V18" s="91"/>
      <c r="W18" s="16"/>
      <c r="X18" s="16"/>
      <c r="Y18" s="16">
        <f t="shared" si="3"/>
        <v>0</v>
      </c>
    </row>
    <row r="19" spans="1:32" x14ac:dyDescent="0.25">
      <c r="F19" s="129" t="s">
        <v>70</v>
      </c>
      <c r="G19" s="18" t="s">
        <v>35</v>
      </c>
      <c r="H19" s="21" t="s">
        <v>38</v>
      </c>
      <c r="I19" s="28" t="s">
        <v>91</v>
      </c>
      <c r="J19" s="89"/>
      <c r="K19" s="89">
        <v>1</v>
      </c>
      <c r="L19" s="89">
        <v>1</v>
      </c>
      <c r="M19" s="89">
        <v>1</v>
      </c>
      <c r="N19" s="89">
        <v>2</v>
      </c>
      <c r="O19" s="89"/>
      <c r="P19" s="74">
        <v>2</v>
      </c>
      <c r="Q19" s="89" t="s">
        <v>68</v>
      </c>
      <c r="R19" s="89"/>
      <c r="S19" s="89"/>
      <c r="T19" s="89"/>
      <c r="U19" s="89"/>
      <c r="V19" s="89"/>
      <c r="W19" s="15"/>
      <c r="X19" s="15"/>
      <c r="Y19" s="15">
        <f t="shared" si="3"/>
        <v>0</v>
      </c>
    </row>
    <row r="20" spans="1:32" x14ac:dyDescent="0.25">
      <c r="A20" t="s">
        <v>19</v>
      </c>
      <c r="F20" s="129">
        <f>SUM(P19:P22)</f>
        <v>3</v>
      </c>
      <c r="G20" s="20" t="s">
        <v>36</v>
      </c>
      <c r="H20" s="23" t="s">
        <v>105</v>
      </c>
      <c r="I20" s="29" t="s">
        <v>9</v>
      </c>
      <c r="J20" s="90">
        <v>1</v>
      </c>
      <c r="K20" s="90"/>
      <c r="L20" s="90">
        <v>1</v>
      </c>
      <c r="M20" s="90">
        <v>1</v>
      </c>
      <c r="N20" s="90"/>
      <c r="O20" s="90"/>
      <c r="P20" s="102">
        <v>1</v>
      </c>
      <c r="Q20" s="90" t="s">
        <v>69</v>
      </c>
      <c r="R20" s="90"/>
      <c r="S20" s="90"/>
      <c r="T20" s="90"/>
      <c r="U20" s="90"/>
      <c r="V20" s="90"/>
      <c r="W20" s="17"/>
      <c r="X20" s="17"/>
      <c r="Y20" s="17">
        <f t="shared" si="3"/>
        <v>0</v>
      </c>
    </row>
    <row r="21" spans="1:32" x14ac:dyDescent="0.25">
      <c r="C21" t="s">
        <v>13</v>
      </c>
      <c r="D21" s="8">
        <f>(J9+K9)*Y6</f>
        <v>9.75</v>
      </c>
      <c r="F21" s="129" t="s">
        <v>234</v>
      </c>
      <c r="G21" s="20"/>
      <c r="H21" s="23"/>
      <c r="I21" s="35"/>
      <c r="J21" s="27"/>
      <c r="K21" s="90"/>
      <c r="L21" s="90"/>
      <c r="M21" s="90"/>
      <c r="N21" s="90"/>
      <c r="O21" s="90"/>
      <c r="P21" s="102"/>
      <c r="Q21" s="90"/>
      <c r="R21" s="90"/>
      <c r="S21" s="90"/>
      <c r="T21" s="90"/>
      <c r="U21" s="90"/>
      <c r="V21" s="90"/>
      <c r="W21" s="17"/>
      <c r="X21" s="17"/>
      <c r="Y21" s="17">
        <f t="shared" si="3"/>
        <v>0</v>
      </c>
    </row>
    <row r="22" spans="1:32" ht="15.75" thickBot="1" x14ac:dyDescent="0.3">
      <c r="D22" s="8"/>
      <c r="F22" s="130">
        <f>F20*50</f>
        <v>150</v>
      </c>
      <c r="G22" s="19" t="s">
        <v>71</v>
      </c>
      <c r="H22" s="22" t="s">
        <v>105</v>
      </c>
      <c r="I22" s="37"/>
      <c r="J22" s="38"/>
      <c r="K22" s="38"/>
      <c r="L22" s="38"/>
      <c r="M22" s="38"/>
      <c r="N22" s="38"/>
      <c r="O22" s="38">
        <v>1</v>
      </c>
      <c r="P22" s="105"/>
      <c r="Q22" s="91"/>
      <c r="R22" s="91"/>
      <c r="S22" s="91"/>
      <c r="T22" s="91"/>
      <c r="U22" s="91"/>
      <c r="V22" s="91"/>
      <c r="W22" s="16"/>
      <c r="X22" s="16"/>
      <c r="Y22" s="16">
        <f t="shared" si="3"/>
        <v>0</v>
      </c>
    </row>
    <row r="23" spans="1:32" ht="15.75" thickBot="1" x14ac:dyDescent="0.3">
      <c r="C23" t="s">
        <v>51</v>
      </c>
      <c r="D23" s="8"/>
      <c r="P23" s="103"/>
      <c r="S23"/>
      <c r="Z23" s="249"/>
      <c r="AA23" s="249"/>
      <c r="AB23" s="249"/>
      <c r="AC23" s="249"/>
      <c r="AD23" s="249"/>
      <c r="AE23" s="249"/>
      <c r="AF23" s="249"/>
    </row>
    <row r="24" spans="1:32" ht="15.75" thickBot="1" x14ac:dyDescent="0.3">
      <c r="C24" t="s">
        <v>14</v>
      </c>
      <c r="D24" s="11">
        <f>(K5/5)</f>
        <v>5.3</v>
      </c>
      <c r="F24" s="126"/>
      <c r="G24" s="136" t="s">
        <v>104</v>
      </c>
      <c r="H24" s="135"/>
      <c r="I24" s="444" t="s">
        <v>8</v>
      </c>
      <c r="J24" s="445" t="s">
        <v>247</v>
      </c>
      <c r="K24" s="446" t="s">
        <v>213</v>
      </c>
      <c r="L24" s="446" t="s">
        <v>100</v>
      </c>
      <c r="M24" s="446" t="s">
        <v>214</v>
      </c>
      <c r="N24" s="446" t="s">
        <v>215</v>
      </c>
      <c r="O24" s="446" t="s">
        <v>57</v>
      </c>
      <c r="P24" s="447" t="s">
        <v>70</v>
      </c>
      <c r="Q24" s="282"/>
      <c r="R24" s="448" t="s">
        <v>8</v>
      </c>
      <c r="S24" s="150" t="s">
        <v>247</v>
      </c>
      <c r="T24" s="150" t="s">
        <v>213</v>
      </c>
      <c r="U24" s="150" t="s">
        <v>100</v>
      </c>
      <c r="V24" s="150" t="s">
        <v>214</v>
      </c>
      <c r="W24" s="150" t="s">
        <v>215</v>
      </c>
      <c r="X24" s="150" t="s">
        <v>255</v>
      </c>
      <c r="Y24" s="449" t="s">
        <v>27</v>
      </c>
      <c r="Z24" s="249"/>
      <c r="AA24" s="249"/>
      <c r="AB24" s="249"/>
      <c r="AC24" s="249"/>
      <c r="AD24" s="249"/>
      <c r="AE24" s="249"/>
      <c r="AF24" s="249"/>
    </row>
    <row r="25" spans="1:32" x14ac:dyDescent="0.25">
      <c r="D25" s="8"/>
      <c r="F25" s="127"/>
      <c r="G25" s="131" t="s">
        <v>70</v>
      </c>
      <c r="H25" s="132">
        <f>SUM(P27:P55)</f>
        <v>24</v>
      </c>
      <c r="I25" s="85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92">
        <f t="shared" si="3"/>
        <v>0</v>
      </c>
      <c r="Z25" s="249"/>
      <c r="AA25" s="249"/>
      <c r="AB25" s="249"/>
      <c r="AC25" s="249"/>
      <c r="AD25" s="249"/>
      <c r="AE25" s="249"/>
      <c r="AF25" s="249"/>
    </row>
    <row r="26" spans="1:32" ht="15.75" thickBot="1" x14ac:dyDescent="0.3">
      <c r="F26" s="128"/>
      <c r="G26" s="133" t="s">
        <v>234</v>
      </c>
      <c r="H26" s="134">
        <f>H25*80</f>
        <v>1920</v>
      </c>
      <c r="I26" s="317" t="s">
        <v>404</v>
      </c>
      <c r="J26" s="318"/>
      <c r="K26" s="318"/>
      <c r="L26" s="318"/>
      <c r="M26" s="318"/>
      <c r="N26" s="318">
        <v>1</v>
      </c>
      <c r="O26" s="318"/>
      <c r="P26" s="158"/>
      <c r="Q26" s="158"/>
      <c r="R26" s="158"/>
      <c r="S26" s="158"/>
      <c r="T26" s="158"/>
      <c r="U26" s="158"/>
      <c r="V26" s="158"/>
      <c r="W26" s="158"/>
      <c r="X26" s="158"/>
      <c r="Y26" s="159">
        <f t="shared" si="3"/>
        <v>0</v>
      </c>
      <c r="Z26" s="249"/>
      <c r="AA26" s="249"/>
      <c r="AB26" s="249"/>
      <c r="AC26" s="249"/>
      <c r="AD26" s="249"/>
      <c r="AE26" s="249"/>
      <c r="AF26" s="249"/>
    </row>
    <row r="27" spans="1:32" ht="15.75" thickBot="1" x14ac:dyDescent="0.3">
      <c r="C27" s="7" t="s">
        <v>7</v>
      </c>
      <c r="D27" s="7">
        <f>SUM(D21:D25)</f>
        <v>15.05</v>
      </c>
      <c r="F27" s="450" t="s">
        <v>41</v>
      </c>
      <c r="G27" s="52" t="s">
        <v>41</v>
      </c>
      <c r="H27" s="43" t="s">
        <v>24</v>
      </c>
      <c r="I27" s="314" t="s">
        <v>149</v>
      </c>
      <c r="J27" s="315"/>
      <c r="K27" s="315"/>
      <c r="L27" s="315"/>
      <c r="M27" s="315">
        <v>1</v>
      </c>
      <c r="N27" s="315">
        <v>3</v>
      </c>
      <c r="O27" s="315"/>
      <c r="P27" s="315">
        <v>4</v>
      </c>
      <c r="Q27" s="315" t="s">
        <v>405</v>
      </c>
      <c r="R27" s="315" t="s">
        <v>127</v>
      </c>
      <c r="S27" s="315">
        <v>1</v>
      </c>
      <c r="T27" s="315"/>
      <c r="U27" s="315">
        <v>1</v>
      </c>
      <c r="V27" s="315">
        <v>1</v>
      </c>
      <c r="W27" s="316"/>
      <c r="X27" s="64"/>
      <c r="Y27" s="64">
        <f t="shared" si="3"/>
        <v>0.5</v>
      </c>
    </row>
    <row r="28" spans="1:32" ht="15.75" thickTop="1" x14ac:dyDescent="0.25">
      <c r="F28" s="451" t="s">
        <v>419</v>
      </c>
      <c r="G28" s="20" t="s">
        <v>109</v>
      </c>
      <c r="H28" s="44"/>
      <c r="I28" s="320"/>
      <c r="J28" s="321"/>
      <c r="K28" s="321"/>
      <c r="L28" s="321"/>
      <c r="M28" s="321"/>
      <c r="N28" s="321"/>
      <c r="O28" s="321"/>
      <c r="P28" s="321">
        <v>1</v>
      </c>
      <c r="Q28" s="321" t="s">
        <v>64</v>
      </c>
      <c r="R28" s="321" t="s">
        <v>77</v>
      </c>
      <c r="S28" s="321"/>
      <c r="T28" s="321">
        <v>1</v>
      </c>
      <c r="U28" s="321"/>
      <c r="V28" s="321">
        <v>1</v>
      </c>
      <c r="W28" s="322"/>
      <c r="X28" s="60"/>
      <c r="Y28" s="60">
        <f t="shared" si="3"/>
        <v>0.5</v>
      </c>
    </row>
    <row r="29" spans="1:32" ht="15.75" thickBot="1" x14ac:dyDescent="0.3">
      <c r="B29" s="174" t="s">
        <v>253</v>
      </c>
      <c r="C29" s="170"/>
      <c r="D29" s="170"/>
      <c r="F29" s="116"/>
      <c r="G29" s="19"/>
      <c r="H29" s="88">
        <f>SUM(P27:P29)</f>
        <v>6</v>
      </c>
      <c r="I29" s="457" t="s">
        <v>320</v>
      </c>
      <c r="J29" s="456"/>
      <c r="K29" s="456"/>
      <c r="L29" s="456"/>
      <c r="M29" s="456"/>
      <c r="N29" s="456"/>
      <c r="O29" s="456"/>
      <c r="P29" s="456">
        <v>1</v>
      </c>
      <c r="Q29" s="456" t="s">
        <v>47</v>
      </c>
      <c r="R29" s="456" t="s">
        <v>208</v>
      </c>
      <c r="S29" s="456"/>
      <c r="T29" s="456">
        <v>1</v>
      </c>
      <c r="U29" s="456"/>
      <c r="V29" s="456"/>
      <c r="W29" s="458"/>
      <c r="X29" s="60"/>
      <c r="Y29" s="60">
        <f t="shared" si="3"/>
        <v>0.5</v>
      </c>
    </row>
    <row r="30" spans="1:32" x14ac:dyDescent="0.25">
      <c r="B30" s="164" t="s">
        <v>251</v>
      </c>
      <c r="C30" s="164"/>
      <c r="D30" s="165"/>
      <c r="F30" s="116"/>
      <c r="G30" s="52" t="s">
        <v>209</v>
      </c>
      <c r="H30" s="43"/>
      <c r="I30" s="314" t="s">
        <v>228</v>
      </c>
      <c r="J30" s="315"/>
      <c r="K30" s="315">
        <v>2</v>
      </c>
      <c r="L30" s="315">
        <v>1</v>
      </c>
      <c r="M30" s="315">
        <v>1</v>
      </c>
      <c r="N30" s="315"/>
      <c r="O30" s="315"/>
      <c r="P30" s="454">
        <v>3</v>
      </c>
      <c r="Q30" s="459" t="s">
        <v>204</v>
      </c>
      <c r="R30" s="455" t="s">
        <v>329</v>
      </c>
      <c r="S30" s="315"/>
      <c r="T30" s="315"/>
      <c r="U30" s="315">
        <v>1</v>
      </c>
      <c r="V30" s="315">
        <v>1</v>
      </c>
      <c r="W30" s="316"/>
      <c r="X30" s="64"/>
      <c r="Y30" s="64">
        <f t="shared" si="3"/>
        <v>0</v>
      </c>
    </row>
    <row r="31" spans="1:32" ht="15.75" thickBot="1" x14ac:dyDescent="0.3">
      <c r="B31" s="166">
        <v>1</v>
      </c>
      <c r="C31" s="24" t="s">
        <v>20</v>
      </c>
      <c r="D31" s="25">
        <f>B31*0.5</f>
        <v>0.5</v>
      </c>
      <c r="F31" s="116"/>
      <c r="G31" s="19" t="s">
        <v>210</v>
      </c>
      <c r="H31" s="45">
        <f>SUM(P30:P31)</f>
        <v>4</v>
      </c>
      <c r="I31" s="317" t="s">
        <v>420</v>
      </c>
      <c r="J31" s="318"/>
      <c r="K31" s="318">
        <v>0.5</v>
      </c>
      <c r="L31" s="318">
        <v>1</v>
      </c>
      <c r="M31" s="318"/>
      <c r="N31" s="318"/>
      <c r="O31" s="318"/>
      <c r="P31" s="318">
        <v>1</v>
      </c>
      <c r="Q31" s="460"/>
      <c r="R31" s="385" t="s">
        <v>313</v>
      </c>
      <c r="S31" s="318"/>
      <c r="T31" s="318"/>
      <c r="U31" s="318"/>
      <c r="V31" s="318"/>
      <c r="W31" s="319"/>
      <c r="X31" s="62"/>
      <c r="Y31" s="62">
        <f t="shared" si="3"/>
        <v>0</v>
      </c>
    </row>
    <row r="32" spans="1:32" x14ac:dyDescent="0.25">
      <c r="B32" s="166">
        <v>6</v>
      </c>
      <c r="C32" s="24" t="s">
        <v>21</v>
      </c>
      <c r="D32" s="25">
        <f>B32</f>
        <v>6</v>
      </c>
      <c r="F32" s="116"/>
      <c r="G32" s="52" t="s">
        <v>211</v>
      </c>
      <c r="H32" s="81"/>
      <c r="I32" s="279"/>
      <c r="J32" s="279"/>
      <c r="K32" s="279"/>
      <c r="L32" s="279"/>
      <c r="M32" s="279"/>
      <c r="N32" s="279"/>
      <c r="O32" s="279"/>
      <c r="P32" s="107">
        <v>2</v>
      </c>
      <c r="Q32" s="279" t="s">
        <v>47</v>
      </c>
      <c r="R32" s="279" t="s">
        <v>212</v>
      </c>
      <c r="S32" s="279"/>
      <c r="T32" s="279">
        <v>2</v>
      </c>
      <c r="U32" s="279">
        <v>1</v>
      </c>
      <c r="V32" s="279">
        <v>1</v>
      </c>
      <c r="W32" s="64"/>
      <c r="X32" s="64"/>
      <c r="Y32" s="64">
        <f t="shared" ref="Y32:Y34" si="4">SUM(S32:T32)*$Y$6</f>
        <v>1</v>
      </c>
    </row>
    <row r="33" spans="2:25" x14ac:dyDescent="0.25">
      <c r="B33" s="166"/>
      <c r="C33" s="24" t="s">
        <v>22</v>
      </c>
      <c r="D33" s="25">
        <f t="shared" ref="D33:D34" si="5">B33</f>
        <v>0</v>
      </c>
      <c r="F33" s="116"/>
      <c r="G33" s="20" t="s">
        <v>210</v>
      </c>
      <c r="H33" s="44"/>
      <c r="I33" s="267"/>
      <c r="J33" s="267"/>
      <c r="K33" s="267"/>
      <c r="L33" s="267"/>
      <c r="M33" s="267"/>
      <c r="N33" s="267"/>
      <c r="O33" s="267"/>
      <c r="P33" s="84">
        <v>1</v>
      </c>
      <c r="Q33" s="267" t="s">
        <v>47</v>
      </c>
      <c r="R33" s="57" t="s">
        <v>198</v>
      </c>
      <c r="S33" s="267"/>
      <c r="T33" s="267"/>
      <c r="U33" s="267">
        <v>1</v>
      </c>
      <c r="V33" s="267">
        <v>1</v>
      </c>
      <c r="W33" s="60"/>
      <c r="X33" s="60"/>
      <c r="Y33" s="60">
        <f t="shared" si="4"/>
        <v>0</v>
      </c>
    </row>
    <row r="34" spans="2:25" ht="15.75" thickBot="1" x14ac:dyDescent="0.3">
      <c r="B34" s="166"/>
      <c r="C34" s="24" t="s">
        <v>23</v>
      </c>
      <c r="D34" s="25">
        <f t="shared" si="5"/>
        <v>0</v>
      </c>
      <c r="F34" s="116"/>
      <c r="G34" s="41"/>
      <c r="H34" s="88">
        <f>SUM(P32:P34)</f>
        <v>4</v>
      </c>
      <c r="I34" s="267"/>
      <c r="J34" s="267"/>
      <c r="K34" s="267"/>
      <c r="L34" s="267"/>
      <c r="M34" s="267"/>
      <c r="N34" s="267"/>
      <c r="O34" s="267"/>
      <c r="P34" s="84">
        <v>1</v>
      </c>
      <c r="Q34" s="464" t="s">
        <v>47</v>
      </c>
      <c r="R34" s="464" t="s">
        <v>418</v>
      </c>
      <c r="S34" s="464"/>
      <c r="T34" s="464"/>
      <c r="U34" s="464"/>
      <c r="V34" s="464">
        <v>1</v>
      </c>
      <c r="W34" s="60"/>
      <c r="X34" s="62"/>
      <c r="Y34" s="62">
        <f t="shared" si="4"/>
        <v>0</v>
      </c>
    </row>
    <row r="35" spans="2:25" ht="15.75" thickBot="1" x14ac:dyDescent="0.3">
      <c r="B35" s="167"/>
      <c r="C35" s="168" t="s">
        <v>25</v>
      </c>
      <c r="D35" s="169">
        <f>SUM(D31:D34)</f>
        <v>6.5</v>
      </c>
      <c r="F35" s="116"/>
      <c r="G35" s="52" t="s">
        <v>416</v>
      </c>
      <c r="H35" s="43"/>
      <c r="I35" s="28"/>
      <c r="J35" s="282"/>
      <c r="K35" s="282"/>
      <c r="L35" s="282"/>
      <c r="M35" s="282"/>
      <c r="N35" s="282"/>
      <c r="O35" s="282"/>
      <c r="P35" s="107">
        <v>2</v>
      </c>
      <c r="Q35" s="452" t="s">
        <v>47</v>
      </c>
      <c r="R35" s="452" t="s">
        <v>417</v>
      </c>
      <c r="S35" s="452"/>
      <c r="T35" s="452">
        <v>2</v>
      </c>
      <c r="U35" s="452">
        <v>1</v>
      </c>
      <c r="V35" s="452">
        <v>1</v>
      </c>
      <c r="W35" s="280"/>
      <c r="X35" s="64"/>
      <c r="Y35" s="64">
        <f t="shared" si="3"/>
        <v>1</v>
      </c>
    </row>
    <row r="36" spans="2:25" s="249" customFormat="1" x14ac:dyDescent="0.25">
      <c r="B36" s="261"/>
      <c r="C36" s="461"/>
      <c r="D36" s="461"/>
      <c r="F36" s="116"/>
      <c r="G36" s="462"/>
      <c r="H36" s="443"/>
      <c r="I36" s="29"/>
      <c r="J36" s="261"/>
      <c r="K36" s="261"/>
      <c r="L36" s="261"/>
      <c r="M36" s="261"/>
      <c r="N36" s="261"/>
      <c r="O36" s="261"/>
      <c r="P36" s="84"/>
      <c r="Q36" s="463"/>
      <c r="R36" s="463"/>
      <c r="S36" s="463"/>
      <c r="T36" s="463"/>
      <c r="U36" s="463"/>
      <c r="V36" s="463"/>
      <c r="W36" s="262"/>
      <c r="X36" s="60"/>
      <c r="Y36" s="60"/>
    </row>
    <row r="37" spans="2:25" ht="15.75" thickBot="1" x14ac:dyDescent="0.3">
      <c r="F37" s="116" t="s">
        <v>235</v>
      </c>
      <c r="G37" s="19" t="s">
        <v>210</v>
      </c>
      <c r="H37" s="45">
        <f>SUM(P35:P37)</f>
        <v>2</v>
      </c>
      <c r="I37" s="30"/>
      <c r="J37" s="269"/>
      <c r="K37" s="269"/>
      <c r="L37" s="269"/>
      <c r="M37" s="269"/>
      <c r="N37" s="269"/>
      <c r="O37" s="269"/>
      <c r="P37" s="108">
        <v>0</v>
      </c>
      <c r="Q37" s="453"/>
      <c r="R37" s="453"/>
      <c r="S37" s="453"/>
      <c r="T37" s="453"/>
      <c r="U37" s="453"/>
      <c r="V37" s="453"/>
      <c r="W37" s="270"/>
      <c r="X37" s="62"/>
      <c r="Y37" s="62">
        <f t="shared" si="3"/>
        <v>0</v>
      </c>
    </row>
    <row r="38" spans="2:25" x14ac:dyDescent="0.25">
      <c r="B38" s="174" t="s">
        <v>252</v>
      </c>
      <c r="C38" s="170"/>
      <c r="D38" s="170"/>
      <c r="F38" s="116">
        <f>SUM(P27:P40)</f>
        <v>16</v>
      </c>
      <c r="G38" s="52"/>
      <c r="H38" s="81"/>
      <c r="I38" s="63"/>
      <c r="J38" s="63"/>
      <c r="K38" s="63"/>
      <c r="L38" s="63"/>
      <c r="M38" s="63"/>
      <c r="N38" s="63"/>
      <c r="O38" s="63"/>
      <c r="P38" s="107"/>
      <c r="Q38" s="63"/>
      <c r="R38" s="63"/>
      <c r="S38" s="63"/>
      <c r="T38" s="63"/>
      <c r="U38" s="63"/>
      <c r="V38" s="63"/>
      <c r="W38" s="64"/>
      <c r="X38" s="64"/>
      <c r="Y38" s="64">
        <f t="shared" si="3"/>
        <v>0</v>
      </c>
    </row>
    <row r="39" spans="2:25" x14ac:dyDescent="0.25">
      <c r="B39" s="164" t="s">
        <v>251</v>
      </c>
      <c r="C39" s="164"/>
      <c r="D39" s="164"/>
      <c r="F39" s="116" t="s">
        <v>234</v>
      </c>
      <c r="G39" s="20"/>
      <c r="H39" s="44"/>
      <c r="I39" s="53"/>
      <c r="J39" s="53"/>
      <c r="K39" s="53"/>
      <c r="L39" s="53"/>
      <c r="M39" s="53"/>
      <c r="N39" s="53"/>
      <c r="O39" s="53"/>
      <c r="P39" s="84"/>
      <c r="Q39" s="53"/>
      <c r="R39" s="57"/>
      <c r="S39" s="53"/>
      <c r="T39" s="53"/>
      <c r="U39" s="53"/>
      <c r="V39" s="53"/>
      <c r="W39" s="60"/>
      <c r="X39" s="60"/>
      <c r="Y39" s="60">
        <f t="shared" si="3"/>
        <v>0</v>
      </c>
    </row>
    <row r="40" spans="2:25" ht="15.75" thickBot="1" x14ac:dyDescent="0.3">
      <c r="B40" s="172">
        <v>28</v>
      </c>
      <c r="C40" s="24" t="s">
        <v>16</v>
      </c>
      <c r="D40" s="25">
        <f>-INT(B40/4)</f>
        <v>-7</v>
      </c>
      <c r="F40" s="118">
        <f>F38*50</f>
        <v>800</v>
      </c>
      <c r="G40" s="19"/>
      <c r="H40" s="45">
        <f>SUM(P38:P40)</f>
        <v>0</v>
      </c>
      <c r="I40" s="61"/>
      <c r="J40" s="61"/>
      <c r="K40" s="61"/>
      <c r="L40" s="61"/>
      <c r="M40" s="61"/>
      <c r="N40" s="61"/>
      <c r="O40" s="61"/>
      <c r="P40" s="84"/>
      <c r="Q40" s="61"/>
      <c r="R40" s="61"/>
      <c r="S40" s="61"/>
      <c r="T40" s="61"/>
      <c r="U40" s="61"/>
      <c r="V40" s="61"/>
      <c r="W40" s="62"/>
      <c r="X40" s="62"/>
      <c r="Y40" s="62">
        <f t="shared" si="3"/>
        <v>0</v>
      </c>
    </row>
    <row r="41" spans="2:25" ht="15.75" thickBot="1" x14ac:dyDescent="0.3">
      <c r="B41" s="24">
        <v>0</v>
      </c>
      <c r="C41" s="24" t="s">
        <v>17</v>
      </c>
      <c r="D41" s="25">
        <f>INT(B41/3)</f>
        <v>0</v>
      </c>
      <c r="F41" s="119"/>
      <c r="G41" s="114"/>
      <c r="H41" s="114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</row>
    <row r="42" spans="2:25" x14ac:dyDescent="0.25">
      <c r="B42" s="24">
        <v>0</v>
      </c>
      <c r="C42" s="24" t="s">
        <v>18</v>
      </c>
      <c r="D42" s="25">
        <f>B42</f>
        <v>0</v>
      </c>
      <c r="F42" s="116" t="s">
        <v>235</v>
      </c>
      <c r="G42" s="18" t="s">
        <v>88</v>
      </c>
      <c r="H42" s="21" t="s">
        <v>24</v>
      </c>
      <c r="I42" s="63" t="s">
        <v>32</v>
      </c>
      <c r="J42" s="63"/>
      <c r="K42" s="63"/>
      <c r="L42" s="63"/>
      <c r="M42" s="63"/>
      <c r="N42" s="63">
        <v>1</v>
      </c>
      <c r="O42" s="63"/>
      <c r="P42" s="107">
        <v>1</v>
      </c>
      <c r="Q42" s="63"/>
      <c r="R42" s="63"/>
      <c r="S42" s="63"/>
      <c r="T42" s="63"/>
      <c r="U42" s="63"/>
      <c r="V42" s="63"/>
      <c r="W42" s="64"/>
      <c r="X42" s="64"/>
      <c r="Y42" s="64">
        <f t="shared" si="3"/>
        <v>0</v>
      </c>
    </row>
    <row r="43" spans="2:25" x14ac:dyDescent="0.25">
      <c r="B43" s="24"/>
      <c r="C43" s="24" t="s">
        <v>26</v>
      </c>
      <c r="D43" s="25">
        <f>-(O9+X9)</f>
        <v>-1</v>
      </c>
      <c r="F43" s="116">
        <f>SUM(P42:P48)</f>
        <v>4</v>
      </c>
      <c r="G43" s="66" t="s">
        <v>109</v>
      </c>
      <c r="H43" s="23"/>
      <c r="I43" s="53" t="s">
        <v>392</v>
      </c>
      <c r="J43" s="53"/>
      <c r="K43" s="53">
        <v>1</v>
      </c>
      <c r="L43" s="53"/>
      <c r="M43" s="53"/>
      <c r="N43" s="53"/>
      <c r="O43" s="53"/>
      <c r="P43" s="84">
        <v>1</v>
      </c>
      <c r="Q43" s="53"/>
      <c r="R43" s="68" t="s">
        <v>145</v>
      </c>
      <c r="S43" s="68"/>
      <c r="T43" s="68">
        <v>1</v>
      </c>
      <c r="U43" s="68"/>
      <c r="V43" s="68">
        <v>1</v>
      </c>
      <c r="W43" s="138"/>
      <c r="X43" s="138"/>
      <c r="Y43" s="138">
        <f t="shared" si="3"/>
        <v>0.5</v>
      </c>
    </row>
    <row r="44" spans="2:25" x14ac:dyDescent="0.25">
      <c r="B44" s="24"/>
      <c r="C44" s="24" t="s">
        <v>59</v>
      </c>
      <c r="D44" s="25">
        <f>(INT((D16-10)/5)*-1)</f>
        <v>-7</v>
      </c>
      <c r="F44" s="116" t="s">
        <v>234</v>
      </c>
      <c r="G44" s="20"/>
      <c r="H44" s="23"/>
      <c r="I44" s="53"/>
      <c r="J44" s="53"/>
      <c r="K44" s="53"/>
      <c r="L44" s="53"/>
      <c r="M44" s="53"/>
      <c r="N44" s="53"/>
      <c r="O44" s="53"/>
      <c r="P44" s="84"/>
      <c r="Q44" s="53"/>
      <c r="R44" s="53"/>
      <c r="S44" s="53"/>
      <c r="T44" s="53"/>
      <c r="U44" s="53"/>
      <c r="V44" s="53"/>
      <c r="W44" s="60"/>
      <c r="X44" s="60"/>
      <c r="Y44" s="60">
        <f t="shared" si="3"/>
        <v>0</v>
      </c>
    </row>
    <row r="45" spans="2:25" ht="15.75" thickBot="1" x14ac:dyDescent="0.3">
      <c r="B45" s="24"/>
      <c r="C45" s="173" t="s">
        <v>25</v>
      </c>
      <c r="D45" s="173">
        <f>SUM(D40:D44)</f>
        <v>-15</v>
      </c>
      <c r="F45" s="118">
        <f>F43*50</f>
        <v>200</v>
      </c>
      <c r="G45" s="19"/>
      <c r="H45" s="22"/>
      <c r="I45" s="61"/>
      <c r="J45" s="61"/>
      <c r="K45" s="61"/>
      <c r="L45" s="61"/>
      <c r="M45" s="61"/>
      <c r="N45" s="61"/>
      <c r="O45" s="61"/>
      <c r="P45" s="108"/>
      <c r="Q45" s="61"/>
      <c r="R45" s="61"/>
      <c r="S45" s="61"/>
      <c r="T45" s="61"/>
      <c r="U45" s="61"/>
      <c r="V45" s="61"/>
      <c r="W45" s="62"/>
      <c r="X45" s="62"/>
      <c r="Y45" s="62">
        <f t="shared" si="3"/>
        <v>0</v>
      </c>
    </row>
    <row r="46" spans="2:25" x14ac:dyDescent="0.25">
      <c r="D46" s="171"/>
      <c r="F46" s="120"/>
      <c r="G46" s="98" t="s">
        <v>375</v>
      </c>
      <c r="H46" s="113"/>
      <c r="I46" s="53"/>
      <c r="J46" s="53"/>
      <c r="K46" s="53"/>
      <c r="L46" s="53"/>
      <c r="M46" s="53"/>
      <c r="N46" s="53"/>
      <c r="O46" s="53"/>
      <c r="P46" s="84">
        <v>1</v>
      </c>
      <c r="Q46" s="267" t="s">
        <v>227</v>
      </c>
      <c r="R46" s="267"/>
      <c r="S46" s="267">
        <v>1</v>
      </c>
      <c r="T46" s="267">
        <v>1</v>
      </c>
      <c r="U46" s="267">
        <v>1</v>
      </c>
      <c r="V46" s="267"/>
      <c r="W46" s="60"/>
      <c r="X46" s="60"/>
      <c r="Y46" s="60">
        <f t="shared" si="3"/>
        <v>1</v>
      </c>
    </row>
    <row r="47" spans="2:25" ht="15.75" thickBot="1" x14ac:dyDescent="0.3">
      <c r="C47" s="32" t="s">
        <v>58</v>
      </c>
      <c r="D47" s="7">
        <f>IF((D35+D45)&lt;0,0,(D35+D45))</f>
        <v>0</v>
      </c>
      <c r="F47" s="116" t="s">
        <v>374</v>
      </c>
      <c r="G47" s="41" t="s">
        <v>226</v>
      </c>
      <c r="H47" s="93"/>
      <c r="I47" s="53"/>
      <c r="J47" s="53"/>
      <c r="K47" s="53"/>
      <c r="L47" s="53"/>
      <c r="M47" s="53"/>
      <c r="N47" s="53"/>
      <c r="O47" s="53"/>
      <c r="P47" s="84">
        <v>1</v>
      </c>
      <c r="Q47" s="267" t="s">
        <v>376</v>
      </c>
      <c r="R47" s="267"/>
      <c r="S47" s="267"/>
      <c r="T47" s="267"/>
      <c r="U47" s="267">
        <v>1</v>
      </c>
      <c r="V47" s="267">
        <v>1</v>
      </c>
      <c r="W47" s="60"/>
      <c r="X47" s="60"/>
      <c r="Y47" s="60">
        <f t="shared" si="3"/>
        <v>0</v>
      </c>
    </row>
    <row r="48" spans="2:25" ht="16.5" thickTop="1" thickBot="1" x14ac:dyDescent="0.3">
      <c r="F48" s="118">
        <f>SUM(P46:P48)</f>
        <v>2</v>
      </c>
      <c r="G48" s="19" t="s">
        <v>373</v>
      </c>
      <c r="H48" s="22"/>
      <c r="I48" s="61"/>
      <c r="J48" s="61"/>
      <c r="K48" s="61"/>
      <c r="L48" s="61"/>
      <c r="M48" s="61"/>
      <c r="N48" s="61"/>
      <c r="O48" s="61"/>
      <c r="P48" s="108"/>
      <c r="Q48" s="61"/>
      <c r="R48" s="61"/>
      <c r="S48" s="61"/>
      <c r="T48" s="61"/>
      <c r="U48" s="61"/>
      <c r="V48" s="61"/>
      <c r="W48" s="62"/>
      <c r="X48" s="62"/>
      <c r="Y48" s="62">
        <f t="shared" si="3"/>
        <v>0</v>
      </c>
    </row>
    <row r="49" spans="3:33" ht="15.75" thickBot="1" x14ac:dyDescent="0.3">
      <c r="F49" s="121"/>
      <c r="G49" s="90"/>
      <c r="H49" s="90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>
        <f t="shared" si="3"/>
        <v>0</v>
      </c>
    </row>
    <row r="50" spans="3:33" ht="15.75" thickBot="1" x14ac:dyDescent="0.3">
      <c r="C50" s="9" t="s">
        <v>27</v>
      </c>
      <c r="D50" s="9">
        <f>D27-D47</f>
        <v>15.05</v>
      </c>
      <c r="F50" s="115" t="s">
        <v>235</v>
      </c>
      <c r="G50" s="18" t="s">
        <v>65</v>
      </c>
      <c r="H50" s="21" t="s">
        <v>24</v>
      </c>
      <c r="I50" s="139" t="s">
        <v>101</v>
      </c>
      <c r="J50" s="149"/>
      <c r="K50" s="63"/>
      <c r="L50" s="63"/>
      <c r="M50" s="63"/>
      <c r="N50" s="63">
        <v>1</v>
      </c>
      <c r="O50" s="63"/>
      <c r="P50" s="107">
        <v>2</v>
      </c>
      <c r="Q50" s="63" t="s">
        <v>204</v>
      </c>
      <c r="R50" s="63" t="s">
        <v>205</v>
      </c>
      <c r="S50" s="63"/>
      <c r="T50" s="63"/>
      <c r="U50" s="63">
        <v>1</v>
      </c>
      <c r="V50" s="63">
        <v>1</v>
      </c>
      <c r="W50" s="64"/>
      <c r="X50" s="64"/>
      <c r="Y50" s="64">
        <f t="shared" si="3"/>
        <v>0</v>
      </c>
    </row>
    <row r="51" spans="3:33" ht="15.75" thickTop="1" x14ac:dyDescent="0.25">
      <c r="F51" s="116">
        <f>SUM(P50:P55)</f>
        <v>4</v>
      </c>
      <c r="G51" s="66" t="s">
        <v>109</v>
      </c>
      <c r="H51" s="55"/>
      <c r="I51" s="96"/>
      <c r="J51" s="57"/>
      <c r="K51" s="53"/>
      <c r="L51" s="53"/>
      <c r="M51" s="53"/>
      <c r="N51" s="53"/>
      <c r="O51" s="53"/>
      <c r="P51" s="84"/>
      <c r="Q51" s="53"/>
      <c r="R51" s="53"/>
      <c r="S51" s="53"/>
      <c r="T51" s="53"/>
      <c r="U51" s="53"/>
      <c r="V51" s="53"/>
      <c r="W51" s="60"/>
      <c r="X51" s="60"/>
      <c r="Y51" s="60">
        <f t="shared" si="3"/>
        <v>0</v>
      </c>
    </row>
    <row r="52" spans="3:33" x14ac:dyDescent="0.25">
      <c r="F52" s="116" t="s">
        <v>234</v>
      </c>
      <c r="G52" s="40"/>
      <c r="H52" s="55"/>
      <c r="I52" s="96"/>
      <c r="J52" s="57"/>
      <c r="K52" s="53"/>
      <c r="L52" s="53"/>
      <c r="M52" s="53"/>
      <c r="N52" s="53"/>
      <c r="O52" s="53"/>
      <c r="P52" s="84"/>
      <c r="Q52" s="53"/>
      <c r="R52" s="53"/>
      <c r="S52" s="53"/>
      <c r="T52" s="53"/>
      <c r="U52" s="53"/>
      <c r="V52" s="53"/>
      <c r="W52" s="60"/>
      <c r="X52" s="60"/>
      <c r="Y52" s="60">
        <f t="shared" si="3"/>
        <v>0</v>
      </c>
    </row>
    <row r="53" spans="3:33" ht="15.75" thickBot="1" x14ac:dyDescent="0.3">
      <c r="F53" s="117">
        <f>F51*50</f>
        <v>200</v>
      </c>
      <c r="G53" s="98"/>
      <c r="H53" s="113"/>
      <c r="I53" s="96"/>
      <c r="J53" s="57"/>
      <c r="K53" s="53"/>
      <c r="L53" s="53"/>
      <c r="M53" s="53"/>
      <c r="N53" s="53"/>
      <c r="O53" s="53"/>
      <c r="P53" s="84"/>
      <c r="Q53" s="53"/>
      <c r="R53" s="53"/>
      <c r="S53" s="53"/>
      <c r="T53" s="53"/>
      <c r="U53" s="53"/>
      <c r="V53" s="53"/>
      <c r="W53" s="60"/>
      <c r="X53" s="60"/>
      <c r="Y53" s="60">
        <f t="shared" si="3"/>
        <v>0</v>
      </c>
    </row>
    <row r="54" spans="3:33" x14ac:dyDescent="0.25">
      <c r="F54" s="115"/>
      <c r="G54" s="94" t="s">
        <v>238</v>
      </c>
      <c r="H54" s="95"/>
      <c r="I54" s="63" t="s">
        <v>48</v>
      </c>
      <c r="J54" s="63"/>
      <c r="K54" s="63">
        <v>2</v>
      </c>
      <c r="L54" s="63">
        <v>1</v>
      </c>
      <c r="M54" s="63">
        <v>1</v>
      </c>
      <c r="N54" s="63"/>
      <c r="O54" s="63"/>
      <c r="P54" s="107">
        <v>1</v>
      </c>
      <c r="Q54" s="63"/>
      <c r="R54" s="63"/>
      <c r="S54" s="63"/>
      <c r="T54" s="63"/>
      <c r="U54" s="63"/>
      <c r="V54" s="63"/>
      <c r="W54" s="64"/>
      <c r="X54" s="64"/>
      <c r="Y54" s="64">
        <f t="shared" si="3"/>
        <v>0</v>
      </c>
    </row>
    <row r="55" spans="3:33" ht="15.75" thickBot="1" x14ac:dyDescent="0.3">
      <c r="F55" s="118"/>
      <c r="G55" s="19"/>
      <c r="H55" s="87"/>
      <c r="I55" s="82" t="s">
        <v>219</v>
      </c>
      <c r="J55" s="61"/>
      <c r="K55" s="61">
        <v>1</v>
      </c>
      <c r="L55" s="61"/>
      <c r="M55" s="61"/>
      <c r="N55" s="61"/>
      <c r="O55" s="61"/>
      <c r="P55" s="108">
        <v>1</v>
      </c>
      <c r="Q55" s="61"/>
      <c r="R55" s="61"/>
      <c r="S55" s="61"/>
      <c r="T55" s="61"/>
      <c r="U55" s="61"/>
      <c r="V55" s="61"/>
      <c r="W55" s="62"/>
      <c r="X55" s="62"/>
      <c r="Y55" s="62">
        <f t="shared" si="3"/>
        <v>0</v>
      </c>
    </row>
    <row r="56" spans="3:33" ht="15.75" thickBot="1" x14ac:dyDescent="0.3">
      <c r="F56" s="121"/>
      <c r="G56" s="261"/>
      <c r="H56" s="261"/>
      <c r="I56" s="267"/>
      <c r="J56" s="267"/>
      <c r="K56" s="267"/>
      <c r="L56" s="267"/>
      <c r="M56" s="267"/>
      <c r="N56" s="267"/>
      <c r="O56" s="267"/>
      <c r="P56" s="267"/>
      <c r="Q56" s="267"/>
      <c r="R56" s="267"/>
      <c r="S56" s="267"/>
      <c r="T56" s="267"/>
      <c r="U56" s="267"/>
      <c r="V56" s="267"/>
      <c r="W56" s="267"/>
      <c r="X56" s="267"/>
      <c r="Y56" s="267">
        <f t="shared" ref="Y56:Y62" si="6">SUM(S56:T56)*$Y$6</f>
        <v>0</v>
      </c>
    </row>
    <row r="57" spans="3:33" x14ac:dyDescent="0.25">
      <c r="F57" s="115" t="s">
        <v>235</v>
      </c>
      <c r="G57" s="18" t="s">
        <v>422</v>
      </c>
      <c r="H57" s="21" t="s">
        <v>24</v>
      </c>
      <c r="I57" s="139" t="s">
        <v>148</v>
      </c>
      <c r="J57" s="149"/>
      <c r="K57" s="279"/>
      <c r="L57" s="279"/>
      <c r="M57" s="279"/>
      <c r="N57" s="279">
        <v>2</v>
      </c>
      <c r="O57" s="279"/>
      <c r="P57" s="107">
        <v>2</v>
      </c>
      <c r="Q57" s="279"/>
      <c r="R57" s="279"/>
      <c r="S57" s="279"/>
      <c r="T57" s="279"/>
      <c r="U57" s="279"/>
      <c r="V57" s="279"/>
      <c r="W57" s="64"/>
      <c r="X57" s="64"/>
      <c r="Y57" s="64">
        <f t="shared" si="6"/>
        <v>0</v>
      </c>
    </row>
    <row r="58" spans="3:33" x14ac:dyDescent="0.25">
      <c r="F58" s="116">
        <f>SUM(P57:P62)</f>
        <v>2</v>
      </c>
      <c r="G58" s="66" t="s">
        <v>109</v>
      </c>
      <c r="H58" s="55"/>
      <c r="I58" s="96"/>
      <c r="J58" s="57"/>
      <c r="K58" s="267"/>
      <c r="L58" s="267"/>
      <c r="M58" s="267"/>
      <c r="N58" s="267"/>
      <c r="O58" s="267"/>
      <c r="P58" s="84"/>
      <c r="Q58" s="267"/>
      <c r="R58" s="267"/>
      <c r="S58" s="267"/>
      <c r="T58" s="267"/>
      <c r="U58" s="267"/>
      <c r="V58" s="267"/>
      <c r="W58" s="60"/>
      <c r="X58" s="60"/>
      <c r="Y58" s="60">
        <f t="shared" si="6"/>
        <v>0</v>
      </c>
    </row>
    <row r="59" spans="3:33" x14ac:dyDescent="0.25">
      <c r="F59" s="116" t="s">
        <v>234</v>
      </c>
      <c r="G59" s="40"/>
      <c r="H59" s="55"/>
      <c r="I59" s="96"/>
      <c r="J59" s="57"/>
      <c r="K59" s="267"/>
      <c r="L59" s="267"/>
      <c r="M59" s="267"/>
      <c r="N59" s="267"/>
      <c r="O59" s="267"/>
      <c r="P59" s="84"/>
      <c r="Q59" s="267"/>
      <c r="R59" s="267"/>
      <c r="S59" s="267"/>
      <c r="T59" s="267"/>
      <c r="U59" s="267"/>
      <c r="V59" s="267"/>
      <c r="W59" s="60"/>
      <c r="X59" s="60"/>
      <c r="Y59" s="60">
        <f t="shared" si="6"/>
        <v>0</v>
      </c>
    </row>
    <row r="60" spans="3:33" ht="15.75" thickBot="1" x14ac:dyDescent="0.3">
      <c r="F60" s="117">
        <f>F58*50</f>
        <v>100</v>
      </c>
      <c r="G60" s="98"/>
      <c r="H60" s="113"/>
      <c r="I60" s="96"/>
      <c r="J60" s="57"/>
      <c r="K60" s="267"/>
      <c r="L60" s="267"/>
      <c r="M60" s="267"/>
      <c r="N60" s="267"/>
      <c r="O60" s="267"/>
      <c r="P60" s="84"/>
      <c r="Q60" s="267"/>
      <c r="R60" s="267"/>
      <c r="S60" s="267"/>
      <c r="T60" s="267"/>
      <c r="U60" s="267"/>
      <c r="V60" s="267"/>
      <c r="W60" s="60"/>
      <c r="X60" s="60"/>
      <c r="Y60" s="60">
        <f t="shared" si="6"/>
        <v>0</v>
      </c>
    </row>
    <row r="61" spans="3:33" x14ac:dyDescent="0.25">
      <c r="F61" s="115"/>
      <c r="G61" s="94"/>
      <c r="H61" s="95"/>
      <c r="I61" s="279"/>
      <c r="J61" s="279"/>
      <c r="K61" s="279"/>
      <c r="L61" s="279"/>
      <c r="M61" s="279"/>
      <c r="N61" s="279"/>
      <c r="O61" s="279"/>
      <c r="P61" s="107"/>
      <c r="Q61" s="279"/>
      <c r="R61" s="279"/>
      <c r="S61" s="279"/>
      <c r="T61" s="279"/>
      <c r="U61" s="279"/>
      <c r="V61" s="279"/>
      <c r="W61" s="64"/>
      <c r="X61" s="64"/>
      <c r="Y61" s="64">
        <f t="shared" si="6"/>
        <v>0</v>
      </c>
    </row>
    <row r="62" spans="3:33" ht="15.75" thickBot="1" x14ac:dyDescent="0.3">
      <c r="F62" s="118"/>
      <c r="G62" s="19"/>
      <c r="H62" s="87"/>
      <c r="I62" s="82"/>
      <c r="J62" s="277"/>
      <c r="K62" s="277"/>
      <c r="L62" s="277"/>
      <c r="M62" s="277"/>
      <c r="N62" s="277"/>
      <c r="O62" s="277"/>
      <c r="P62" s="108"/>
      <c r="Q62" s="277"/>
      <c r="R62" s="277"/>
      <c r="S62" s="277"/>
      <c r="T62" s="277"/>
      <c r="U62" s="277"/>
      <c r="V62" s="277"/>
      <c r="W62" s="62"/>
      <c r="X62" s="62"/>
      <c r="Y62" s="62">
        <f t="shared" si="6"/>
        <v>0</v>
      </c>
    </row>
    <row r="63" spans="3:33" ht="15.75" thickBot="1" x14ac:dyDescent="0.3">
      <c r="F63" s="54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>
        <f t="shared" si="3"/>
        <v>0</v>
      </c>
      <c r="AA63" s="249"/>
      <c r="AB63" s="249"/>
      <c r="AC63" s="249"/>
      <c r="AD63" s="249"/>
      <c r="AE63" s="249"/>
      <c r="AF63" s="249"/>
      <c r="AG63" s="249"/>
    </row>
    <row r="64" spans="3:33" ht="45.75" thickBot="1" x14ac:dyDescent="0.3">
      <c r="F64" s="433"/>
      <c r="G64" s="434" t="s">
        <v>31</v>
      </c>
      <c r="H64" s="434" t="s">
        <v>39</v>
      </c>
      <c r="I64" s="434" t="s">
        <v>8</v>
      </c>
      <c r="J64" s="435" t="s">
        <v>247</v>
      </c>
      <c r="K64" s="436" t="s">
        <v>213</v>
      </c>
      <c r="L64" s="436" t="s">
        <v>100</v>
      </c>
      <c r="M64" s="436" t="s">
        <v>214</v>
      </c>
      <c r="N64" s="436" t="s">
        <v>215</v>
      </c>
      <c r="O64" s="436" t="s">
        <v>57</v>
      </c>
      <c r="P64" s="437" t="s">
        <v>70</v>
      </c>
      <c r="Q64" s="114"/>
      <c r="R64" s="125" t="s">
        <v>8</v>
      </c>
      <c r="S64" s="194" t="s">
        <v>247</v>
      </c>
      <c r="T64" s="194" t="s">
        <v>213</v>
      </c>
      <c r="U64" s="194" t="s">
        <v>100</v>
      </c>
      <c r="V64" s="194" t="s">
        <v>214</v>
      </c>
      <c r="W64" s="194" t="s">
        <v>215</v>
      </c>
      <c r="X64" s="194" t="s">
        <v>57</v>
      </c>
      <c r="Y64" s="438" t="s">
        <v>27</v>
      </c>
      <c r="AA64" s="249"/>
      <c r="AB64" s="249"/>
      <c r="AC64" s="249"/>
      <c r="AD64" s="249"/>
      <c r="AE64" s="249"/>
      <c r="AF64" s="249"/>
      <c r="AG64" s="249"/>
    </row>
    <row r="65" spans="6:33" x14ac:dyDescent="0.25">
      <c r="F65" s="120"/>
      <c r="G65" s="123" t="s">
        <v>130</v>
      </c>
      <c r="H65" s="124" t="s">
        <v>398</v>
      </c>
      <c r="I65" s="53" t="s">
        <v>132</v>
      </c>
      <c r="J65" s="53"/>
      <c r="K65" s="53">
        <v>1</v>
      </c>
      <c r="L65" s="53">
        <v>1</v>
      </c>
      <c r="M65" s="53">
        <v>1</v>
      </c>
      <c r="N65" s="53"/>
      <c r="O65" s="53"/>
      <c r="P65" s="84">
        <v>2</v>
      </c>
      <c r="Q65" s="53" t="s">
        <v>239</v>
      </c>
      <c r="R65" s="53" t="s">
        <v>131</v>
      </c>
      <c r="S65" s="53"/>
      <c r="T65" s="53"/>
      <c r="U65" s="53">
        <v>1</v>
      </c>
      <c r="V65" s="53"/>
      <c r="W65" s="60">
        <v>1</v>
      </c>
      <c r="X65" s="60"/>
      <c r="Y65" s="60">
        <f t="shared" si="3"/>
        <v>0</v>
      </c>
      <c r="AA65" s="249"/>
      <c r="AB65" s="249"/>
      <c r="AC65" s="249"/>
      <c r="AD65" s="249"/>
      <c r="AE65" s="249"/>
      <c r="AF65" s="249"/>
      <c r="AG65" s="249"/>
    </row>
    <row r="66" spans="6:33" x14ac:dyDescent="0.25">
      <c r="F66" s="116"/>
      <c r="G66" s="65" t="s">
        <v>140</v>
      </c>
      <c r="H66" s="51"/>
      <c r="I66" s="53" t="s">
        <v>225</v>
      </c>
      <c r="J66" s="53"/>
      <c r="K66" s="53">
        <v>1</v>
      </c>
      <c r="L66" s="53"/>
      <c r="M66" s="53"/>
      <c r="N66" s="53"/>
      <c r="O66" s="53"/>
      <c r="P66" s="84">
        <v>2</v>
      </c>
      <c r="Q66" s="53" t="s">
        <v>200</v>
      </c>
      <c r="R66" s="57" t="s">
        <v>415</v>
      </c>
      <c r="S66" s="53">
        <v>2</v>
      </c>
      <c r="T66" s="53"/>
      <c r="U66" s="53">
        <v>2</v>
      </c>
      <c r="V66" s="53">
        <v>1</v>
      </c>
      <c r="W66" s="60"/>
      <c r="X66" s="60"/>
      <c r="Y66" s="60">
        <f t="shared" si="3"/>
        <v>1</v>
      </c>
    </row>
    <row r="67" spans="6:33" x14ac:dyDescent="0.25">
      <c r="F67" s="116"/>
      <c r="G67" s="56"/>
      <c r="H67" s="51"/>
      <c r="I67" s="53"/>
      <c r="J67" s="53"/>
      <c r="K67" s="53"/>
      <c r="L67" s="53"/>
      <c r="M67" s="53"/>
      <c r="N67" s="53"/>
      <c r="O67" s="53"/>
      <c r="P67" s="84">
        <v>1</v>
      </c>
      <c r="Q67" s="53" t="s">
        <v>240</v>
      </c>
      <c r="R67" s="53" t="s">
        <v>237</v>
      </c>
      <c r="S67" s="53"/>
      <c r="T67" s="53">
        <v>1</v>
      </c>
      <c r="U67" s="53">
        <v>1</v>
      </c>
      <c r="V67" s="53"/>
      <c r="W67" s="60"/>
      <c r="X67" s="60"/>
      <c r="Y67" s="60">
        <f t="shared" si="3"/>
        <v>0.5</v>
      </c>
    </row>
    <row r="68" spans="6:33" x14ac:dyDescent="0.25">
      <c r="F68" s="116" t="s">
        <v>70</v>
      </c>
      <c r="G68" s="56"/>
      <c r="H68" s="51"/>
      <c r="I68" s="53" t="s">
        <v>399</v>
      </c>
      <c r="J68" s="53"/>
      <c r="K68" s="53">
        <v>1</v>
      </c>
      <c r="L68" s="53">
        <v>1</v>
      </c>
      <c r="M68" s="53"/>
      <c r="N68" s="53"/>
      <c r="O68" s="53"/>
      <c r="P68" s="84">
        <v>1</v>
      </c>
      <c r="Q68" s="53" t="s">
        <v>241</v>
      </c>
      <c r="R68" s="53" t="s">
        <v>203</v>
      </c>
      <c r="S68" s="53"/>
      <c r="T68" s="53"/>
      <c r="U68" s="53">
        <v>1</v>
      </c>
      <c r="V68" s="53">
        <v>1</v>
      </c>
      <c r="W68" s="60"/>
      <c r="X68" s="60"/>
      <c r="Y68" s="60">
        <f t="shared" si="3"/>
        <v>0</v>
      </c>
    </row>
    <row r="69" spans="6:33" x14ac:dyDescent="0.25">
      <c r="F69" s="116">
        <f>SUM(P65:P73)</f>
        <v>9</v>
      </c>
      <c r="G69" s="56"/>
      <c r="H69" s="51"/>
      <c r="I69" s="53"/>
      <c r="J69" s="53"/>
      <c r="K69" s="53"/>
      <c r="L69" s="53"/>
      <c r="M69" s="53"/>
      <c r="N69" s="53"/>
      <c r="O69" s="53"/>
      <c r="P69" s="84">
        <v>1</v>
      </c>
      <c r="Q69" s="53" t="s">
        <v>330</v>
      </c>
      <c r="R69" s="53" t="s">
        <v>203</v>
      </c>
      <c r="S69" s="53"/>
      <c r="T69" s="53"/>
      <c r="U69" s="53">
        <v>1</v>
      </c>
      <c r="V69" s="53">
        <v>1</v>
      </c>
      <c r="W69" s="60"/>
      <c r="X69" s="60"/>
      <c r="Y69" s="60">
        <f t="shared" si="3"/>
        <v>0</v>
      </c>
    </row>
    <row r="70" spans="6:33" x14ac:dyDescent="0.25">
      <c r="F70" s="116" t="s">
        <v>236</v>
      </c>
      <c r="G70" s="99" t="s">
        <v>70</v>
      </c>
      <c r="H70" s="51"/>
      <c r="I70" s="53"/>
      <c r="J70" s="53"/>
      <c r="K70" s="53"/>
      <c r="L70" s="53"/>
      <c r="M70" s="53"/>
      <c r="N70" s="53"/>
      <c r="O70" s="53"/>
      <c r="P70" s="84">
        <v>1</v>
      </c>
      <c r="Q70" s="53" t="s">
        <v>331</v>
      </c>
      <c r="R70" s="53" t="s">
        <v>332</v>
      </c>
      <c r="S70" s="53"/>
      <c r="T70" s="53">
        <v>1</v>
      </c>
      <c r="U70" s="53">
        <v>1</v>
      </c>
      <c r="V70" s="53">
        <v>1</v>
      </c>
      <c r="W70" s="60"/>
      <c r="X70" s="60"/>
      <c r="Y70" s="60">
        <f t="shared" si="3"/>
        <v>0.5</v>
      </c>
    </row>
    <row r="71" spans="6:33" x14ac:dyDescent="0.25">
      <c r="F71" s="116">
        <f>F69*50</f>
        <v>450</v>
      </c>
      <c r="G71" s="99" t="s">
        <v>234</v>
      </c>
      <c r="H71" s="51"/>
      <c r="I71" s="53"/>
      <c r="J71" s="53"/>
      <c r="K71" s="53"/>
      <c r="L71" s="53"/>
      <c r="M71" s="53"/>
      <c r="N71" s="53"/>
      <c r="O71" s="53"/>
      <c r="P71" s="84">
        <v>1</v>
      </c>
      <c r="Q71" s="53" t="s">
        <v>382</v>
      </c>
      <c r="R71" s="267" t="s">
        <v>421</v>
      </c>
      <c r="S71" s="267"/>
      <c r="T71" s="267"/>
      <c r="U71" s="267">
        <v>1</v>
      </c>
      <c r="V71" s="267">
        <v>1</v>
      </c>
      <c r="W71" s="60"/>
      <c r="X71" s="60"/>
      <c r="Y71" s="60">
        <f t="shared" si="3"/>
        <v>0</v>
      </c>
    </row>
    <row r="72" spans="6:33" x14ac:dyDescent="0.25">
      <c r="F72" s="116"/>
      <c r="G72" s="100"/>
      <c r="H72" s="51"/>
      <c r="I72" s="53"/>
      <c r="J72" s="53"/>
      <c r="K72" s="53"/>
      <c r="L72" s="53"/>
      <c r="M72" s="53"/>
      <c r="N72" s="53"/>
      <c r="O72" s="53"/>
      <c r="P72" s="84"/>
      <c r="Q72" s="53"/>
      <c r="R72" s="53"/>
      <c r="S72" s="53"/>
      <c r="T72" s="53"/>
      <c r="U72" s="53"/>
      <c r="V72" s="53"/>
      <c r="W72" s="60"/>
      <c r="X72" s="60"/>
      <c r="Y72" s="60">
        <f t="shared" si="3"/>
        <v>0</v>
      </c>
    </row>
    <row r="73" spans="6:33" ht="15.75" thickBot="1" x14ac:dyDescent="0.3">
      <c r="F73" s="118"/>
      <c r="G73" s="101"/>
      <c r="H73" s="33"/>
      <c r="I73" s="61"/>
      <c r="J73" s="61"/>
      <c r="K73" s="61"/>
      <c r="L73" s="61"/>
      <c r="M73" s="61"/>
      <c r="N73" s="61"/>
      <c r="O73" s="61"/>
      <c r="P73" s="108"/>
      <c r="Q73" s="61"/>
      <c r="R73" s="61"/>
      <c r="S73" s="61"/>
      <c r="T73" s="61"/>
      <c r="U73" s="61"/>
      <c r="V73" s="61"/>
      <c r="W73" s="62"/>
      <c r="X73" s="62"/>
      <c r="Y73" s="62">
        <f t="shared" si="3"/>
        <v>0</v>
      </c>
    </row>
    <row r="77" spans="6:33" x14ac:dyDescent="0.25">
      <c r="H77" s="12"/>
    </row>
    <row r="78" spans="6:33" x14ac:dyDescent="0.25">
      <c r="H78" s="12"/>
    </row>
    <row r="79" spans="6:33" x14ac:dyDescent="0.25">
      <c r="H79" s="12"/>
    </row>
    <row r="80" spans="6:33" x14ac:dyDescent="0.25">
      <c r="H80" s="12"/>
    </row>
    <row r="81" spans="8:8" x14ac:dyDescent="0.25">
      <c r="H81" s="12"/>
    </row>
  </sheetData>
  <conditionalFormatting sqref="D50">
    <cfRule type="cellIs" dxfId="53" priority="4" operator="equal">
      <formula>0</formula>
    </cfRule>
    <cfRule type="cellIs" dxfId="52" priority="5" operator="lessThan">
      <formula>0</formula>
    </cfRule>
    <cfRule type="cellIs" dxfId="51" priority="6" operator="greaterThan">
      <formula>0</formula>
    </cfRule>
  </conditionalFormatting>
  <conditionalFormatting sqref="D5">
    <cfRule type="cellIs" dxfId="50" priority="1" operator="lessThan">
      <formula>0</formula>
    </cfRule>
    <cfRule type="cellIs" dxfId="49" priority="2" operator="equal">
      <formula>0</formula>
    </cfRule>
    <cfRule type="cellIs" dxfId="48" priority="3" operator="greaterThan">
      <formula>0</formula>
    </cfRule>
  </conditionalFormatting>
  <pageMargins left="0.7" right="0.7" top="0.75" bottom="0.75" header="0.3" footer="0.3"/>
  <pageSetup orientation="portrait" horizontalDpi="4294967293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0" tint="-0.34998626667073579"/>
  </sheetPr>
  <dimension ref="A1:Z81"/>
  <sheetViews>
    <sheetView topLeftCell="A26" zoomScale="78" zoomScaleNormal="78" workbookViewId="0">
      <selection activeCell="I16" sqref="I16:I23"/>
    </sheetView>
  </sheetViews>
  <sheetFormatPr defaultRowHeight="15" x14ac:dyDescent="0.25"/>
  <cols>
    <col min="1" max="1" width="9.140625" style="249"/>
    <col min="2" max="2" width="10.7109375" style="249" customWidth="1"/>
    <col min="3" max="3" width="18.140625" style="249" customWidth="1"/>
    <col min="4" max="4" width="9.140625" style="249"/>
    <col min="5" max="6" width="4.140625" style="249" customWidth="1"/>
    <col min="7" max="7" width="19" style="249" customWidth="1"/>
    <col min="8" max="8" width="5.5703125" style="54" customWidth="1"/>
    <col min="9" max="9" width="27.5703125" style="249" customWidth="1"/>
    <col min="10" max="10" width="5.85546875" style="249" customWidth="1"/>
    <col min="11" max="11" width="6.42578125" style="249" customWidth="1"/>
    <col min="12" max="12" width="6.5703125" style="249" customWidth="1"/>
    <col min="13" max="13" width="6.42578125" style="249" customWidth="1"/>
    <col min="14" max="14" width="6.140625" style="249" customWidth="1"/>
    <col min="15" max="15" width="9.140625" style="249"/>
    <col min="16" max="16" width="6.28515625" style="249" customWidth="1"/>
    <col min="17" max="17" width="3.42578125" style="249" customWidth="1"/>
    <col min="18" max="18" width="17.7109375" style="249" customWidth="1"/>
    <col min="19" max="19" width="20" style="249" customWidth="1"/>
    <col min="20" max="24" width="6" style="249" customWidth="1"/>
    <col min="25" max="25" width="9.140625" style="249"/>
    <col min="26" max="26" width="6.5703125" style="249" customWidth="1"/>
    <col min="27" max="16384" width="9.140625" style="249"/>
  </cols>
  <sheetData>
    <row r="1" spans="1:26" ht="15.75" thickBot="1" x14ac:dyDescent="0.3"/>
    <row r="2" spans="1:26" x14ac:dyDescent="0.25">
      <c r="C2" s="250" t="s">
        <v>28</v>
      </c>
      <c r="D2" s="250">
        <f>D40+D3+D4</f>
        <v>13.8</v>
      </c>
      <c r="I2" s="251" t="s">
        <v>33</v>
      </c>
      <c r="J2" s="252">
        <f t="shared" ref="J2:P2" si="0">J6+T6</f>
        <v>12</v>
      </c>
      <c r="K2" s="252">
        <f t="shared" si="0"/>
        <v>22</v>
      </c>
      <c r="L2" s="252">
        <f t="shared" si="0"/>
        <v>24</v>
      </c>
      <c r="M2" s="252">
        <f t="shared" si="0"/>
        <v>24</v>
      </c>
      <c r="N2" s="252">
        <f t="shared" si="0"/>
        <v>11</v>
      </c>
      <c r="O2" s="252">
        <f t="shared" si="0"/>
        <v>17</v>
      </c>
      <c r="P2" s="252">
        <f t="shared" si="0"/>
        <v>0</v>
      </c>
      <c r="W2" s="175" t="s">
        <v>248</v>
      </c>
      <c r="X2" s="176"/>
      <c r="Y2" s="177">
        <v>0.2</v>
      </c>
      <c r="Z2" s="178"/>
    </row>
    <row r="3" spans="1:26" ht="15.75" thickBot="1" x14ac:dyDescent="0.3">
      <c r="C3" s="253" t="s">
        <v>157</v>
      </c>
      <c r="D3" s="253"/>
      <c r="W3" s="179" t="s">
        <v>246</v>
      </c>
      <c r="X3" s="180"/>
      <c r="Y3" s="181">
        <v>0.5</v>
      </c>
    </row>
    <row r="4" spans="1:26" ht="15.75" thickBot="1" x14ac:dyDescent="0.3">
      <c r="C4" s="253" t="s">
        <v>158</v>
      </c>
      <c r="D4" s="253">
        <v>0</v>
      </c>
      <c r="I4" s="254" t="s">
        <v>15</v>
      </c>
      <c r="J4" s="254"/>
      <c r="K4" s="254"/>
      <c r="Q4" s="103"/>
      <c r="R4" s="255" t="s">
        <v>11</v>
      </c>
      <c r="S4" s="255"/>
      <c r="T4" s="495" t="s">
        <v>10</v>
      </c>
      <c r="U4" s="495"/>
    </row>
    <row r="5" spans="1:26" ht="16.5" thickTop="1" thickBot="1" x14ac:dyDescent="0.3">
      <c r="G5" s="182" t="s">
        <v>254</v>
      </c>
      <c r="H5" s="183">
        <f>SUM(H8:H72)</f>
        <v>44</v>
      </c>
      <c r="I5" s="254" t="s">
        <v>8</v>
      </c>
      <c r="J5" s="184" t="s">
        <v>247</v>
      </c>
      <c r="K5" s="256" t="s">
        <v>213</v>
      </c>
      <c r="L5" s="256" t="s">
        <v>100</v>
      </c>
      <c r="M5" s="256" t="s">
        <v>214</v>
      </c>
      <c r="N5" s="256" t="s">
        <v>215</v>
      </c>
      <c r="O5" s="256" t="s">
        <v>27</v>
      </c>
      <c r="P5" s="256" t="s">
        <v>255</v>
      </c>
      <c r="Q5" s="103"/>
      <c r="R5" s="255" t="s">
        <v>8</v>
      </c>
      <c r="S5" s="255"/>
      <c r="T5" s="185" t="s">
        <v>247</v>
      </c>
      <c r="U5" s="257" t="s">
        <v>213</v>
      </c>
      <c r="V5" s="257" t="s">
        <v>100</v>
      </c>
      <c r="W5" s="257" t="s">
        <v>214</v>
      </c>
      <c r="X5" s="257" t="s">
        <v>215</v>
      </c>
      <c r="Y5" s="257" t="s">
        <v>27</v>
      </c>
      <c r="Z5" s="256" t="s">
        <v>255</v>
      </c>
    </row>
    <row r="6" spans="1:26" ht="15.75" thickBot="1" x14ac:dyDescent="0.3">
      <c r="A6" s="402" t="s">
        <v>377</v>
      </c>
      <c r="B6" s="282" t="s">
        <v>0</v>
      </c>
      <c r="C6" s="282" t="s">
        <v>4</v>
      </c>
      <c r="D6" s="280" t="s">
        <v>5</v>
      </c>
      <c r="G6" s="187" t="s">
        <v>224</v>
      </c>
      <c r="H6" s="188">
        <f>H5*50</f>
        <v>2200</v>
      </c>
      <c r="J6" s="252">
        <f t="shared" ref="J6:O6" si="1">SUM(J10:J143)</f>
        <v>0</v>
      </c>
      <c r="K6" s="252">
        <f t="shared" si="1"/>
        <v>14</v>
      </c>
      <c r="L6" s="252">
        <f t="shared" si="1"/>
        <v>14</v>
      </c>
      <c r="M6" s="252">
        <f t="shared" si="1"/>
        <v>15</v>
      </c>
      <c r="N6" s="252">
        <f t="shared" si="1"/>
        <v>11</v>
      </c>
      <c r="O6" s="252">
        <f t="shared" si="1"/>
        <v>7</v>
      </c>
      <c r="P6" s="252"/>
      <c r="Q6" s="103"/>
      <c r="T6" s="252">
        <f t="shared" ref="T6:Y6" si="2">SUM(T14:T143)</f>
        <v>12</v>
      </c>
      <c r="U6" s="252">
        <f t="shared" si="2"/>
        <v>8</v>
      </c>
      <c r="V6" s="252">
        <f t="shared" si="2"/>
        <v>10</v>
      </c>
      <c r="W6" s="252">
        <f t="shared" si="2"/>
        <v>9</v>
      </c>
      <c r="X6" s="252">
        <f t="shared" si="2"/>
        <v>0</v>
      </c>
      <c r="Y6" s="252">
        <f t="shared" si="2"/>
        <v>10</v>
      </c>
      <c r="Z6" s="252"/>
    </row>
    <row r="7" spans="1:26" ht="16.5" thickTop="1" thickBot="1" x14ac:dyDescent="0.3">
      <c r="A7" s="403">
        <f>($D$2/5)* 2</f>
        <v>5.5200000000000005</v>
      </c>
      <c r="B7" s="249" t="s">
        <v>289</v>
      </c>
      <c r="C7" s="249" t="s">
        <v>119</v>
      </c>
      <c r="D7" s="262">
        <v>13</v>
      </c>
      <c r="Q7" s="103"/>
    </row>
    <row r="8" spans="1:26" ht="15.75" thickBot="1" x14ac:dyDescent="0.3">
      <c r="A8" s="403">
        <f>($D$2/5)</f>
        <v>2.7600000000000002</v>
      </c>
      <c r="B8" s="249" t="s">
        <v>161</v>
      </c>
      <c r="C8" s="249" t="s">
        <v>136</v>
      </c>
      <c r="D8" s="262">
        <v>10</v>
      </c>
      <c r="G8" s="190" t="s">
        <v>108</v>
      </c>
      <c r="H8" s="191" t="s">
        <v>70</v>
      </c>
      <c r="I8" s="192" t="s">
        <v>256</v>
      </c>
      <c r="J8" s="193" t="s">
        <v>247</v>
      </c>
      <c r="K8" s="194" t="s">
        <v>213</v>
      </c>
      <c r="L8" s="194" t="s">
        <v>100</v>
      </c>
      <c r="M8" s="194" t="s">
        <v>214</v>
      </c>
      <c r="N8" s="194" t="s">
        <v>215</v>
      </c>
      <c r="O8" s="195" t="s">
        <v>27</v>
      </c>
      <c r="P8" s="195" t="s">
        <v>255</v>
      </c>
      <c r="Q8" s="196"/>
      <c r="R8" s="192" t="s">
        <v>42</v>
      </c>
      <c r="S8" s="192" t="s">
        <v>256</v>
      </c>
      <c r="T8" s="193" t="s">
        <v>247</v>
      </c>
      <c r="U8" s="194" t="s">
        <v>213</v>
      </c>
      <c r="V8" s="194" t="s">
        <v>100</v>
      </c>
      <c r="W8" s="194" t="s">
        <v>214</v>
      </c>
      <c r="X8" s="194" t="s">
        <v>215</v>
      </c>
      <c r="Y8" s="195" t="s">
        <v>27</v>
      </c>
      <c r="Z8" s="195" t="s">
        <v>255</v>
      </c>
    </row>
    <row r="9" spans="1:26" ht="15.75" thickBot="1" x14ac:dyDescent="0.3">
      <c r="A9" s="403">
        <f t="shared" ref="A9" si="3">($D$2/5)* 2</f>
        <v>5.5200000000000005</v>
      </c>
      <c r="B9" s="249" t="s">
        <v>163</v>
      </c>
      <c r="C9" s="249" t="s">
        <v>137</v>
      </c>
      <c r="D9" s="262">
        <v>17</v>
      </c>
      <c r="G9" s="272" t="s">
        <v>257</v>
      </c>
      <c r="H9" s="197" t="s">
        <v>258</v>
      </c>
      <c r="I9" s="198"/>
      <c r="J9" s="199"/>
      <c r="K9" s="199"/>
      <c r="L9" s="199"/>
      <c r="M9" s="199"/>
      <c r="N9" s="200"/>
      <c r="O9" s="201"/>
      <c r="P9" s="201"/>
      <c r="Q9" s="202"/>
      <c r="R9" s="198"/>
      <c r="S9" s="198"/>
      <c r="T9" s="199"/>
      <c r="U9" s="199"/>
      <c r="V9" s="199"/>
      <c r="W9" s="199"/>
      <c r="X9" s="200"/>
      <c r="Y9" s="201"/>
      <c r="Z9" s="201"/>
    </row>
    <row r="10" spans="1:26" x14ac:dyDescent="0.25">
      <c r="A10" s="29"/>
      <c r="C10" s="249" t="s">
        <v>6</v>
      </c>
      <c r="D10" s="262"/>
      <c r="G10" s="263" t="s">
        <v>259</v>
      </c>
      <c r="H10" s="203" t="s">
        <v>258</v>
      </c>
      <c r="I10" s="204"/>
      <c r="J10" s="26"/>
      <c r="K10" s="26"/>
      <c r="L10" s="26"/>
      <c r="M10" s="26"/>
      <c r="N10" s="39"/>
      <c r="O10" s="205"/>
      <c r="P10" s="205"/>
      <c r="Q10" s="202"/>
      <c r="R10" s="204"/>
      <c r="S10" s="204"/>
      <c r="T10" s="26"/>
      <c r="U10" s="26"/>
      <c r="V10" s="26"/>
      <c r="W10" s="26"/>
      <c r="X10" s="39"/>
      <c r="Y10" s="205"/>
      <c r="Z10" s="205"/>
    </row>
    <row r="11" spans="1:26" x14ac:dyDescent="0.25">
      <c r="A11" s="29"/>
      <c r="B11" s="249" t="s">
        <v>2</v>
      </c>
      <c r="C11" s="249" t="s">
        <v>6</v>
      </c>
      <c r="D11" s="262"/>
      <c r="G11" s="263"/>
      <c r="H11" s="203" t="s">
        <v>258</v>
      </c>
      <c r="I11" s="204"/>
      <c r="J11" s="26"/>
      <c r="K11" s="26"/>
      <c r="L11" s="26"/>
      <c r="M11" s="26"/>
      <c r="N11" s="39"/>
      <c r="O11" s="205"/>
      <c r="P11" s="205"/>
      <c r="Q11" s="202"/>
      <c r="R11" s="204"/>
      <c r="S11" s="204"/>
      <c r="T11" s="26"/>
      <c r="U11" s="26"/>
      <c r="V11" s="26"/>
      <c r="W11" s="26"/>
      <c r="X11" s="39"/>
      <c r="Y11" s="205"/>
      <c r="Z11" s="205"/>
    </row>
    <row r="12" spans="1:26" ht="15.75" thickBot="1" x14ac:dyDescent="0.3">
      <c r="A12" s="29"/>
      <c r="B12" s="249" t="s">
        <v>56</v>
      </c>
      <c r="C12" s="249" t="s">
        <v>6</v>
      </c>
      <c r="D12" s="262"/>
      <c r="G12" s="263"/>
      <c r="H12" s="203" t="s">
        <v>258</v>
      </c>
      <c r="I12" s="204"/>
      <c r="J12" s="26"/>
      <c r="K12" s="26"/>
      <c r="L12" s="26"/>
      <c r="M12" s="26"/>
      <c r="N12" s="39"/>
      <c r="O12" s="205"/>
      <c r="P12" s="205"/>
      <c r="Q12" s="202"/>
      <c r="R12" s="204"/>
      <c r="S12" s="204"/>
      <c r="T12" s="26"/>
      <c r="U12" s="26"/>
      <c r="V12" s="26"/>
      <c r="W12" s="26"/>
      <c r="X12" s="39"/>
      <c r="Y12" s="205"/>
      <c r="Z12" s="205"/>
    </row>
    <row r="13" spans="1:26" ht="15.75" thickBot="1" x14ac:dyDescent="0.3">
      <c r="A13" s="29"/>
      <c r="B13" s="406" t="s">
        <v>138</v>
      </c>
      <c r="C13" s="406"/>
      <c r="D13" s="262"/>
      <c r="G13" s="258" t="s">
        <v>291</v>
      </c>
      <c r="H13" s="191" t="s">
        <v>70</v>
      </c>
      <c r="I13" s="192" t="s">
        <v>256</v>
      </c>
      <c r="J13" s="193" t="s">
        <v>247</v>
      </c>
      <c r="K13" s="194" t="s">
        <v>213</v>
      </c>
      <c r="L13" s="194" t="s">
        <v>100</v>
      </c>
      <c r="M13" s="194" t="s">
        <v>214</v>
      </c>
      <c r="N13" s="194" t="s">
        <v>215</v>
      </c>
      <c r="O13" s="195" t="s">
        <v>27</v>
      </c>
      <c r="P13" s="195" t="s">
        <v>255</v>
      </c>
      <c r="Q13" s="196"/>
      <c r="R13" s="192" t="s">
        <v>42</v>
      </c>
      <c r="S13" s="192" t="s">
        <v>256</v>
      </c>
      <c r="T13" s="193" t="s">
        <v>247</v>
      </c>
      <c r="U13" s="194" t="s">
        <v>213</v>
      </c>
      <c r="V13" s="194" t="s">
        <v>100</v>
      </c>
      <c r="W13" s="194" t="s">
        <v>214</v>
      </c>
      <c r="X13" s="194" t="s">
        <v>215</v>
      </c>
      <c r="Y13" s="195" t="s">
        <v>27</v>
      </c>
      <c r="Z13" s="195" t="s">
        <v>255</v>
      </c>
    </row>
    <row r="14" spans="1:26" ht="15.75" thickBot="1" x14ac:dyDescent="0.3">
      <c r="A14" s="29"/>
      <c r="C14" s="266" t="s">
        <v>7</v>
      </c>
      <c r="D14" s="206">
        <f>SUM(D7:D13)</f>
        <v>40</v>
      </c>
      <c r="G14" s="260" t="s">
        <v>379</v>
      </c>
      <c r="H14" s="122" t="s">
        <v>258</v>
      </c>
      <c r="I14" s="208" t="s">
        <v>45</v>
      </c>
      <c r="J14" s="142"/>
      <c r="K14" s="142"/>
      <c r="L14" s="142">
        <v>1</v>
      </c>
      <c r="M14" s="142">
        <v>1</v>
      </c>
      <c r="N14" s="160"/>
      <c r="O14" s="163"/>
      <c r="P14" s="163"/>
      <c r="Q14" s="207"/>
      <c r="R14" s="163"/>
      <c r="S14" s="162"/>
      <c r="T14" s="142"/>
      <c r="U14" s="142"/>
      <c r="V14" s="142"/>
      <c r="W14" s="142"/>
      <c r="X14" s="160"/>
      <c r="Y14" s="163"/>
      <c r="Z14" s="163"/>
    </row>
    <row r="15" spans="1:26" ht="16.5" thickTop="1" thickBot="1" x14ac:dyDescent="0.3">
      <c r="A15" s="30"/>
      <c r="B15" s="269"/>
      <c r="C15" s="269"/>
      <c r="D15" s="270"/>
      <c r="G15" s="209" t="s">
        <v>261</v>
      </c>
      <c r="H15" s="246" t="s">
        <v>258</v>
      </c>
      <c r="I15" s="216" t="s">
        <v>391</v>
      </c>
      <c r="J15" s="212"/>
      <c r="K15" s="212"/>
      <c r="L15" s="212">
        <v>2</v>
      </c>
      <c r="M15" s="212">
        <v>2</v>
      </c>
      <c r="N15" s="213"/>
      <c r="O15" s="214"/>
      <c r="P15" s="214"/>
      <c r="Q15" s="215"/>
      <c r="R15" s="214"/>
      <c r="S15" s="211"/>
      <c r="T15" s="212"/>
      <c r="U15" s="212"/>
      <c r="V15" s="212"/>
      <c r="W15" s="212"/>
      <c r="X15" s="213"/>
      <c r="Y15" s="214"/>
      <c r="Z15" s="214"/>
    </row>
    <row r="16" spans="1:26" ht="15.75" thickBot="1" x14ac:dyDescent="0.3">
      <c r="G16" s="209">
        <f>SUM(H16:H31)</f>
        <v>17</v>
      </c>
      <c r="H16" s="238">
        <f>MAX(K16:N16)+MAX(U16:X16)</f>
        <v>6</v>
      </c>
      <c r="I16" s="274" t="s">
        <v>93</v>
      </c>
      <c r="J16" s="274"/>
      <c r="K16" s="274">
        <v>1</v>
      </c>
      <c r="L16" s="274">
        <v>1</v>
      </c>
      <c r="M16" s="274">
        <v>3</v>
      </c>
      <c r="N16" s="274">
        <v>6</v>
      </c>
      <c r="O16" s="223">
        <f t="shared" ref="O16:O31" si="4">(J16+K16)*$Y$3</f>
        <v>0.5</v>
      </c>
      <c r="P16" s="218"/>
      <c r="Q16" s="202"/>
      <c r="R16" s="359"/>
      <c r="S16" s="358"/>
      <c r="T16" s="220"/>
      <c r="U16" s="220"/>
      <c r="V16" s="220"/>
      <c r="W16" s="220"/>
      <c r="X16" s="221"/>
      <c r="Y16" s="218">
        <f>(T16+U16)*$Y$3</f>
        <v>0</v>
      </c>
      <c r="Z16" s="218"/>
    </row>
    <row r="17" spans="1:26" x14ac:dyDescent="0.25">
      <c r="A17" s="28" t="s">
        <v>19</v>
      </c>
      <c r="B17" s="282"/>
      <c r="C17" s="282" t="s">
        <v>13</v>
      </c>
      <c r="D17" s="222">
        <f>(J6+K6)*$Y$3</f>
        <v>7</v>
      </c>
      <c r="G17" s="263"/>
      <c r="H17" s="217">
        <f t="shared" ref="H17:H31" si="5">MAX(K17:N17)+MAX(U17:X17)</f>
        <v>0</v>
      </c>
      <c r="I17" s="274"/>
      <c r="J17" s="274"/>
      <c r="K17" s="274"/>
      <c r="L17" s="274"/>
      <c r="M17" s="274"/>
      <c r="N17" s="274"/>
      <c r="O17" s="223">
        <f t="shared" si="4"/>
        <v>0</v>
      </c>
      <c r="P17" s="223"/>
      <c r="Q17" s="202"/>
      <c r="R17" s="273"/>
      <c r="S17" s="267"/>
      <c r="T17" s="274"/>
      <c r="U17" s="274"/>
      <c r="V17" s="274"/>
      <c r="W17" s="274"/>
      <c r="Y17" s="223">
        <f t="shared" ref="Y17:Y31" si="6">(T17+U17)*$Y$3</f>
        <v>0</v>
      </c>
      <c r="Z17" s="223"/>
    </row>
    <row r="18" spans="1:26" ht="15.75" thickBot="1" x14ac:dyDescent="0.3">
      <c r="A18" s="29"/>
      <c r="C18" s="266" t="s">
        <v>14</v>
      </c>
      <c r="D18" s="224">
        <f>(J2+K2)*$Y$2</f>
        <v>6.8000000000000007</v>
      </c>
      <c r="G18" s="263"/>
      <c r="H18" s="217">
        <f t="shared" si="5"/>
        <v>1</v>
      </c>
      <c r="I18" s="274" t="s">
        <v>355</v>
      </c>
      <c r="J18" s="274"/>
      <c r="K18" s="274"/>
      <c r="L18" s="274"/>
      <c r="M18" s="274">
        <v>1</v>
      </c>
      <c r="N18" s="274"/>
      <c r="O18" s="223">
        <f t="shared" si="4"/>
        <v>0</v>
      </c>
      <c r="P18" s="223"/>
      <c r="Q18" s="202"/>
      <c r="R18" s="273"/>
      <c r="S18" s="267"/>
      <c r="T18" s="274"/>
      <c r="U18" s="274"/>
      <c r="V18" s="274"/>
      <c r="W18" s="274"/>
      <c r="Y18" s="223">
        <f t="shared" si="6"/>
        <v>0</v>
      </c>
      <c r="Z18" s="223"/>
    </row>
    <row r="19" spans="1:26" ht="16.5" thickTop="1" thickBot="1" x14ac:dyDescent="0.3">
      <c r="A19" s="30"/>
      <c r="B19" s="269"/>
      <c r="C19" s="225" t="s">
        <v>7</v>
      </c>
      <c r="D19" s="226">
        <f>SUM(D17:D18)</f>
        <v>13.8</v>
      </c>
      <c r="G19" s="263"/>
      <c r="H19" s="217">
        <f t="shared" si="5"/>
        <v>1</v>
      </c>
      <c r="I19" s="274" t="s">
        <v>53</v>
      </c>
      <c r="J19" s="274"/>
      <c r="K19" s="274"/>
      <c r="L19" s="274">
        <v>1</v>
      </c>
      <c r="M19" s="274"/>
      <c r="N19" s="274"/>
      <c r="O19" s="223">
        <f t="shared" si="4"/>
        <v>0</v>
      </c>
      <c r="P19" s="223"/>
      <c r="Q19" s="303"/>
      <c r="R19" s="363" t="s">
        <v>54</v>
      </c>
      <c r="S19" s="348"/>
      <c r="T19" s="329">
        <v>2</v>
      </c>
      <c r="U19" s="329"/>
      <c r="V19" s="329"/>
      <c r="W19" s="329"/>
      <c r="X19" s="360"/>
      <c r="Y19" s="223">
        <f t="shared" si="6"/>
        <v>1</v>
      </c>
      <c r="Z19" s="223"/>
    </row>
    <row r="20" spans="1:26" ht="15.75" thickBot="1" x14ac:dyDescent="0.3">
      <c r="G20" s="263"/>
      <c r="H20" s="217">
        <f t="shared" si="5"/>
        <v>2</v>
      </c>
      <c r="I20" s="274" t="s">
        <v>135</v>
      </c>
      <c r="J20" s="274"/>
      <c r="K20" s="274"/>
      <c r="L20" s="274">
        <v>1</v>
      </c>
      <c r="M20" s="274"/>
      <c r="N20" s="274"/>
      <c r="O20" s="223">
        <f t="shared" si="4"/>
        <v>0</v>
      </c>
      <c r="P20" s="223"/>
      <c r="Q20" s="303"/>
      <c r="R20" s="364" t="s">
        <v>103</v>
      </c>
      <c r="S20" s="67" t="s">
        <v>44</v>
      </c>
      <c r="T20" s="68"/>
      <c r="U20" s="68">
        <v>1</v>
      </c>
      <c r="V20" s="68"/>
      <c r="W20" s="68"/>
      <c r="X20" s="361"/>
      <c r="Y20" s="223">
        <f t="shared" si="6"/>
        <v>0.5</v>
      </c>
      <c r="Z20" s="223"/>
    </row>
    <row r="21" spans="1:26" x14ac:dyDescent="0.25">
      <c r="A21" s="227" t="s">
        <v>262</v>
      </c>
      <c r="B21" s="282"/>
      <c r="C21" s="282"/>
      <c r="D21" s="280"/>
      <c r="G21" s="263"/>
      <c r="H21" s="217">
        <f t="shared" si="5"/>
        <v>1</v>
      </c>
      <c r="I21" s="274" t="s">
        <v>107</v>
      </c>
      <c r="J21" s="274"/>
      <c r="K21" s="274"/>
      <c r="L21" s="274">
        <v>1</v>
      </c>
      <c r="M21" s="274">
        <v>1</v>
      </c>
      <c r="N21" s="274"/>
      <c r="O21" s="223">
        <f t="shared" si="4"/>
        <v>0</v>
      </c>
      <c r="P21" s="223"/>
      <c r="Q21" s="303"/>
      <c r="R21" s="339"/>
      <c r="S21" s="67" t="s">
        <v>229</v>
      </c>
      <c r="T21" s="68">
        <v>2</v>
      </c>
      <c r="U21" s="68"/>
      <c r="V21" s="68"/>
      <c r="W21" s="68"/>
      <c r="X21" s="361"/>
      <c r="Y21" s="223">
        <f t="shared" si="6"/>
        <v>1</v>
      </c>
      <c r="Z21" s="223"/>
    </row>
    <row r="22" spans="1:26" x14ac:dyDescent="0.25">
      <c r="A22" s="228"/>
      <c r="B22" s="164" t="s">
        <v>251</v>
      </c>
      <c r="C22" s="164"/>
      <c r="D22" s="165"/>
      <c r="G22" s="263"/>
      <c r="H22" s="217">
        <f t="shared" si="5"/>
        <v>1</v>
      </c>
      <c r="I22" s="274" t="s">
        <v>372</v>
      </c>
      <c r="J22" s="274"/>
      <c r="K22" s="274"/>
      <c r="L22" s="274">
        <v>1</v>
      </c>
      <c r="M22" s="274">
        <v>1</v>
      </c>
      <c r="N22" s="274"/>
      <c r="O22" s="223">
        <f t="shared" si="4"/>
        <v>0</v>
      </c>
      <c r="P22" s="223"/>
      <c r="Q22" s="303"/>
      <c r="R22" s="339"/>
      <c r="S22" s="67" t="s">
        <v>142</v>
      </c>
      <c r="T22" s="68">
        <v>2</v>
      </c>
      <c r="U22" s="68"/>
      <c r="V22" s="68"/>
      <c r="W22" s="68"/>
      <c r="X22" s="361"/>
      <c r="Y22" s="223">
        <f t="shared" si="6"/>
        <v>1</v>
      </c>
      <c r="Z22" s="223"/>
    </row>
    <row r="23" spans="1:26" x14ac:dyDescent="0.25">
      <c r="A23" s="29"/>
      <c r="B23" s="166"/>
      <c r="C23" s="24" t="s">
        <v>20</v>
      </c>
      <c r="D23" s="25">
        <f>B23*0.5</f>
        <v>0</v>
      </c>
      <c r="G23" s="263"/>
      <c r="H23" s="217">
        <f t="shared" si="5"/>
        <v>3</v>
      </c>
      <c r="I23" s="274" t="s">
        <v>96</v>
      </c>
      <c r="J23" s="274"/>
      <c r="K23" s="274"/>
      <c r="L23" s="274">
        <v>1</v>
      </c>
      <c r="M23" s="274">
        <v>2</v>
      </c>
      <c r="N23" s="274"/>
      <c r="O23" s="223">
        <f>(J23+K23)*$Y$3</f>
        <v>0</v>
      </c>
      <c r="P23" s="223"/>
      <c r="Q23" s="303"/>
      <c r="R23" s="339"/>
      <c r="S23" s="67" t="s">
        <v>46</v>
      </c>
      <c r="T23" s="68"/>
      <c r="U23" s="68">
        <v>1</v>
      </c>
      <c r="V23" s="68"/>
      <c r="W23" s="68"/>
      <c r="X23" s="361"/>
      <c r="Y23" s="223">
        <f t="shared" si="6"/>
        <v>0.5</v>
      </c>
      <c r="Z23" s="223"/>
    </row>
    <row r="24" spans="1:26" x14ac:dyDescent="0.25">
      <c r="A24" s="29"/>
      <c r="B24" s="166">
        <v>2</v>
      </c>
      <c r="C24" s="24" t="s">
        <v>21</v>
      </c>
      <c r="D24" s="25">
        <f>B24</f>
        <v>2</v>
      </c>
      <c r="G24" s="263"/>
      <c r="H24" s="217">
        <f>MAX(K24:N24)+MAX(U24:X24)</f>
        <v>1</v>
      </c>
      <c r="I24" s="274"/>
      <c r="J24" s="274"/>
      <c r="K24" s="274"/>
      <c r="L24" s="274"/>
      <c r="M24" s="274"/>
      <c r="N24" s="274"/>
      <c r="O24" s="223">
        <f>(J24+K24)*$Y$3</f>
        <v>0</v>
      </c>
      <c r="P24" s="223"/>
      <c r="Q24" s="303"/>
      <c r="R24" s="339"/>
      <c r="S24" s="67" t="s">
        <v>92</v>
      </c>
      <c r="T24" s="68"/>
      <c r="U24" s="68">
        <v>1</v>
      </c>
      <c r="V24" s="68"/>
      <c r="W24" s="68"/>
      <c r="X24" s="361"/>
      <c r="Y24" s="223">
        <f t="shared" si="6"/>
        <v>0.5</v>
      </c>
      <c r="Z24" s="223"/>
    </row>
    <row r="25" spans="1:26" x14ac:dyDescent="0.25">
      <c r="A25" s="29"/>
      <c r="B25" s="166">
        <v>1</v>
      </c>
      <c r="C25" s="24" t="s">
        <v>22</v>
      </c>
      <c r="D25" s="25">
        <f t="shared" ref="D25:D26" si="7">B25</f>
        <v>1</v>
      </c>
      <c r="G25" s="263"/>
      <c r="H25" s="217">
        <f t="shared" si="5"/>
        <v>1</v>
      </c>
      <c r="I25" s="274"/>
      <c r="J25" s="274"/>
      <c r="K25" s="274"/>
      <c r="L25" s="274"/>
      <c r="M25" s="274"/>
      <c r="N25" s="274"/>
      <c r="O25" s="223">
        <f t="shared" si="4"/>
        <v>0</v>
      </c>
      <c r="P25" s="223"/>
      <c r="Q25" s="303"/>
      <c r="R25" s="341"/>
      <c r="S25" s="342" t="s">
        <v>77</v>
      </c>
      <c r="T25" s="334"/>
      <c r="U25" s="334">
        <v>1</v>
      </c>
      <c r="V25" s="334"/>
      <c r="W25" s="334">
        <v>1</v>
      </c>
      <c r="X25" s="362"/>
      <c r="Y25" s="223">
        <f t="shared" si="6"/>
        <v>0.5</v>
      </c>
      <c r="Z25" s="223"/>
    </row>
    <row r="26" spans="1:26" x14ac:dyDescent="0.25">
      <c r="A26" s="29"/>
      <c r="B26" s="166">
        <v>2</v>
      </c>
      <c r="C26" s="24" t="s">
        <v>23</v>
      </c>
      <c r="D26" s="25">
        <f t="shared" si="7"/>
        <v>2</v>
      </c>
      <c r="G26" s="263"/>
      <c r="H26" s="217">
        <f t="shared" si="5"/>
        <v>0</v>
      </c>
      <c r="I26" s="274"/>
      <c r="J26" s="274"/>
      <c r="K26" s="274"/>
      <c r="L26" s="274"/>
      <c r="M26" s="274"/>
      <c r="N26" s="274"/>
      <c r="O26" s="223">
        <f t="shared" si="4"/>
        <v>0</v>
      </c>
      <c r="P26" s="223"/>
      <c r="Q26" s="202"/>
      <c r="R26" s="273"/>
      <c r="S26" s="267"/>
      <c r="T26" s="274"/>
      <c r="U26" s="274"/>
      <c r="V26" s="274"/>
      <c r="W26" s="274"/>
      <c r="Y26" s="223">
        <f>(T26+U26)*$Y$3</f>
        <v>0</v>
      </c>
      <c r="Z26" s="223"/>
    </row>
    <row r="27" spans="1:26" ht="15.75" thickBot="1" x14ac:dyDescent="0.3">
      <c r="A27" s="30"/>
      <c r="B27" s="167"/>
      <c r="C27" s="168" t="s">
        <v>25</v>
      </c>
      <c r="D27" s="169">
        <f>SUM(D23:D26)</f>
        <v>5</v>
      </c>
      <c r="G27" s="263"/>
      <c r="H27" s="217">
        <f t="shared" si="5"/>
        <v>0</v>
      </c>
      <c r="L27" s="274"/>
      <c r="M27" s="274"/>
      <c r="N27" s="274"/>
      <c r="O27" s="223">
        <f t="shared" si="4"/>
        <v>0</v>
      </c>
      <c r="P27" s="223"/>
      <c r="Q27" s="202"/>
      <c r="R27" s="273"/>
      <c r="S27" s="267"/>
      <c r="T27" s="274"/>
      <c r="U27" s="274"/>
      <c r="V27" s="274"/>
      <c r="W27" s="274"/>
      <c r="Y27" s="223">
        <f t="shared" si="6"/>
        <v>0</v>
      </c>
      <c r="Z27" s="223"/>
    </row>
    <row r="28" spans="1:26" ht="15.75" thickBot="1" x14ac:dyDescent="0.3">
      <c r="G28" s="263"/>
      <c r="H28" s="217">
        <f t="shared" si="5"/>
        <v>0</v>
      </c>
      <c r="I28" s="274"/>
      <c r="J28" s="274"/>
      <c r="K28" s="274"/>
      <c r="L28" s="274"/>
      <c r="M28" s="274"/>
      <c r="N28" s="274"/>
      <c r="O28" s="223">
        <f t="shared" si="4"/>
        <v>0</v>
      </c>
      <c r="P28" s="223"/>
      <c r="Q28" s="202"/>
      <c r="R28" s="273"/>
      <c r="S28" s="267"/>
      <c r="T28" s="274"/>
      <c r="U28" s="274"/>
      <c r="V28" s="274"/>
      <c r="W28" s="274"/>
      <c r="Y28" s="223">
        <f t="shared" si="6"/>
        <v>0</v>
      </c>
      <c r="Z28" s="223"/>
    </row>
    <row r="29" spans="1:26" x14ac:dyDescent="0.25">
      <c r="A29" s="227" t="s">
        <v>263</v>
      </c>
      <c r="B29" s="282"/>
      <c r="C29" s="282"/>
      <c r="D29" s="280"/>
      <c r="G29" s="263"/>
      <c r="H29" s="217">
        <f t="shared" si="5"/>
        <v>0</v>
      </c>
      <c r="I29" s="274"/>
      <c r="J29" s="274"/>
      <c r="K29" s="274"/>
      <c r="L29" s="274"/>
      <c r="M29" s="274"/>
      <c r="N29" s="274"/>
      <c r="O29" s="223">
        <f t="shared" si="4"/>
        <v>0</v>
      </c>
      <c r="P29" s="223"/>
      <c r="Q29" s="202"/>
      <c r="R29" s="273"/>
      <c r="S29" s="267"/>
      <c r="T29" s="274"/>
      <c r="U29" s="274"/>
      <c r="V29" s="274"/>
      <c r="W29" s="274"/>
      <c r="Y29" s="223">
        <f t="shared" si="6"/>
        <v>0</v>
      </c>
      <c r="Z29" s="223"/>
    </row>
    <row r="30" spans="1:26" x14ac:dyDescent="0.25">
      <c r="A30" s="228"/>
      <c r="C30" s="249" t="s">
        <v>26</v>
      </c>
      <c r="D30" s="262">
        <f>P2</f>
        <v>0</v>
      </c>
      <c r="G30" s="263"/>
      <c r="H30" s="217">
        <f t="shared" si="5"/>
        <v>0</v>
      </c>
      <c r="I30" s="274"/>
      <c r="J30" s="274"/>
      <c r="K30" s="274"/>
      <c r="L30" s="274"/>
      <c r="M30" s="274"/>
      <c r="N30" s="274"/>
      <c r="O30" s="223">
        <f t="shared" si="4"/>
        <v>0</v>
      </c>
      <c r="P30" s="223"/>
      <c r="Q30" s="202"/>
      <c r="R30" s="273"/>
      <c r="S30" s="267"/>
      <c r="T30" s="274"/>
      <c r="U30" s="274"/>
      <c r="V30" s="274"/>
      <c r="W30" s="274"/>
      <c r="Y30" s="223">
        <f t="shared" si="6"/>
        <v>0</v>
      </c>
      <c r="Z30" s="223"/>
    </row>
    <row r="31" spans="1:26" ht="15.75" thickBot="1" x14ac:dyDescent="0.3">
      <c r="A31" s="29"/>
      <c r="B31" s="164" t="s">
        <v>251</v>
      </c>
      <c r="C31" s="164"/>
      <c r="D31" s="231"/>
      <c r="G31" s="268"/>
      <c r="H31" s="232">
        <f t="shared" si="5"/>
        <v>0</v>
      </c>
      <c r="I31" s="277"/>
      <c r="J31" s="277"/>
      <c r="K31" s="277"/>
      <c r="L31" s="277"/>
      <c r="M31" s="277"/>
      <c r="N31" s="277"/>
      <c r="O31" s="223">
        <f t="shared" si="4"/>
        <v>0</v>
      </c>
      <c r="P31" s="223"/>
      <c r="Q31" s="233"/>
      <c r="R31" s="276"/>
      <c r="S31" s="277"/>
      <c r="T31" s="277"/>
      <c r="U31" s="277"/>
      <c r="V31" s="277"/>
      <c r="W31" s="277"/>
      <c r="X31" s="269"/>
      <c r="Y31" s="239">
        <f t="shared" si="6"/>
        <v>0</v>
      </c>
      <c r="Z31" s="223"/>
    </row>
    <row r="32" spans="1:26" ht="15.75" thickBot="1" x14ac:dyDescent="0.3">
      <c r="A32" s="29"/>
      <c r="B32" s="166"/>
      <c r="C32" s="24" t="s">
        <v>16</v>
      </c>
      <c r="D32" s="25">
        <f>INT(B32/4)</f>
        <v>0</v>
      </c>
      <c r="G32" s="190" t="s">
        <v>278</v>
      </c>
      <c r="H32" s="191" t="s">
        <v>70</v>
      </c>
      <c r="I32" s="192" t="s">
        <v>256</v>
      </c>
      <c r="J32" s="193" t="s">
        <v>247</v>
      </c>
      <c r="K32" s="194" t="s">
        <v>213</v>
      </c>
      <c r="L32" s="194" t="s">
        <v>100</v>
      </c>
      <c r="M32" s="194" t="s">
        <v>214</v>
      </c>
      <c r="N32" s="194" t="s">
        <v>215</v>
      </c>
      <c r="O32" s="195" t="s">
        <v>27</v>
      </c>
      <c r="P32" s="195" t="s">
        <v>255</v>
      </c>
      <c r="Q32" s="196"/>
      <c r="R32" s="192" t="s">
        <v>42</v>
      </c>
      <c r="S32" s="192" t="s">
        <v>256</v>
      </c>
      <c r="T32" s="193" t="s">
        <v>247</v>
      </c>
      <c r="U32" s="194" t="s">
        <v>213</v>
      </c>
      <c r="V32" s="194" t="s">
        <v>100</v>
      </c>
      <c r="W32" s="194" t="s">
        <v>214</v>
      </c>
      <c r="X32" s="194" t="s">
        <v>215</v>
      </c>
      <c r="Y32" s="195" t="s">
        <v>27</v>
      </c>
      <c r="Z32" s="195" t="s">
        <v>255</v>
      </c>
    </row>
    <row r="33" spans="1:26" ht="15.75" thickBot="1" x14ac:dyDescent="0.3">
      <c r="A33" s="29"/>
      <c r="B33" s="166"/>
      <c r="C33" s="24" t="s">
        <v>17</v>
      </c>
      <c r="D33" s="25">
        <f>INT(B33/3)</f>
        <v>0</v>
      </c>
      <c r="G33" s="272" t="s">
        <v>380</v>
      </c>
      <c r="H33" s="122" t="s">
        <v>258</v>
      </c>
      <c r="I33" s="208"/>
      <c r="J33" s="142"/>
      <c r="K33" s="142"/>
      <c r="L33" s="142"/>
      <c r="M33" s="142"/>
      <c r="N33" s="160"/>
      <c r="O33" s="163"/>
      <c r="P33" s="163"/>
      <c r="Q33" s="207"/>
      <c r="R33" s="163"/>
      <c r="S33" s="162"/>
      <c r="T33" s="142"/>
      <c r="U33" s="142"/>
      <c r="V33" s="142"/>
      <c r="W33" s="142"/>
      <c r="X33" s="160"/>
      <c r="Y33" s="163"/>
      <c r="Z33" s="163"/>
    </row>
    <row r="34" spans="1:26" ht="15.75" thickBot="1" x14ac:dyDescent="0.3">
      <c r="A34" s="29"/>
      <c r="B34" s="166"/>
      <c r="C34" s="24" t="s">
        <v>18</v>
      </c>
      <c r="D34" s="25">
        <f>B34</f>
        <v>0</v>
      </c>
      <c r="G34" s="209" t="s">
        <v>261</v>
      </c>
      <c r="H34" s="246" t="s">
        <v>258</v>
      </c>
      <c r="I34" s="216"/>
      <c r="J34" s="212"/>
      <c r="K34" s="212"/>
      <c r="L34" s="212"/>
      <c r="M34" s="212"/>
      <c r="N34" s="213"/>
      <c r="O34" s="214"/>
      <c r="P34" s="214"/>
      <c r="Q34" s="215"/>
      <c r="R34" s="214"/>
      <c r="S34" s="211"/>
      <c r="T34" s="212"/>
      <c r="U34" s="212"/>
      <c r="V34" s="212"/>
      <c r="W34" s="212"/>
      <c r="X34" s="213"/>
      <c r="Y34" s="214"/>
      <c r="Z34" s="214"/>
    </row>
    <row r="35" spans="1:26" x14ac:dyDescent="0.25">
      <c r="A35" s="29"/>
      <c r="C35" s="249" t="s">
        <v>12</v>
      </c>
      <c r="D35" s="141">
        <f>INT((D14-10)/5)</f>
        <v>6</v>
      </c>
      <c r="G35" s="209">
        <f>SUM(H35:H50)</f>
        <v>17</v>
      </c>
      <c r="H35" s="238">
        <f>MAX(K35:N35)+MAX(U35:X35)</f>
        <v>5</v>
      </c>
      <c r="I35" s="274" t="s">
        <v>427</v>
      </c>
      <c r="J35" s="274"/>
      <c r="K35" s="274">
        <v>3</v>
      </c>
      <c r="L35" s="274">
        <v>1</v>
      </c>
      <c r="M35" s="274"/>
      <c r="O35" s="218">
        <f>(J35+K35)*$Y$3</f>
        <v>1.5</v>
      </c>
      <c r="P35" s="218"/>
      <c r="Q35" s="202"/>
      <c r="R35" s="359" t="s">
        <v>220</v>
      </c>
      <c r="S35" s="358" t="s">
        <v>397</v>
      </c>
      <c r="T35" s="220">
        <v>2</v>
      </c>
      <c r="U35" s="220"/>
      <c r="V35" s="220">
        <v>2</v>
      </c>
      <c r="W35" s="220">
        <v>1</v>
      </c>
      <c r="X35" s="221"/>
      <c r="Y35" s="218">
        <f>(T35+U35)*$Y$3</f>
        <v>1</v>
      </c>
      <c r="Z35" s="218"/>
    </row>
    <row r="36" spans="1:26" ht="15.75" thickBot="1" x14ac:dyDescent="0.3">
      <c r="A36" s="29"/>
      <c r="C36" s="271" t="s">
        <v>7</v>
      </c>
      <c r="D36" s="236">
        <f>D27-(D30+D35)</f>
        <v>-1</v>
      </c>
      <c r="G36" s="273"/>
      <c r="H36" s="217">
        <f t="shared" ref="H36:H50" si="8">MAX(K36:N36)+MAX(U36:X36)</f>
        <v>4</v>
      </c>
      <c r="I36" s="249" t="s">
        <v>151</v>
      </c>
      <c r="K36" s="249">
        <v>2</v>
      </c>
      <c r="L36" s="274"/>
      <c r="M36" s="274"/>
      <c r="N36" s="274"/>
      <c r="O36" s="223">
        <f t="shared" ref="O36:O50" si="9">(J36+K36)*$Y$3</f>
        <v>1</v>
      </c>
      <c r="P36" s="223"/>
      <c r="Q36" s="202"/>
      <c r="R36" s="273" t="s">
        <v>128</v>
      </c>
      <c r="S36" s="267" t="s">
        <v>89</v>
      </c>
      <c r="T36" s="274">
        <v>2</v>
      </c>
      <c r="U36" s="274"/>
      <c r="V36" s="274">
        <v>2</v>
      </c>
      <c r="W36" s="274">
        <v>2</v>
      </c>
      <c r="Y36" s="223">
        <f t="shared" ref="Y36:Y50" si="10">(T36+U36)*$Y$3</f>
        <v>1</v>
      </c>
      <c r="Z36" s="223"/>
    </row>
    <row r="37" spans="1:26" ht="16.5" thickTop="1" thickBot="1" x14ac:dyDescent="0.3">
      <c r="A37" s="30"/>
      <c r="B37" s="269"/>
      <c r="C37" s="269" t="s">
        <v>34</v>
      </c>
      <c r="D37" s="270">
        <f>IF(D36&lt;=0,0,D35)</f>
        <v>0</v>
      </c>
      <c r="G37" s="273"/>
      <c r="H37" s="217">
        <f t="shared" si="8"/>
        <v>2</v>
      </c>
      <c r="I37" s="274" t="s">
        <v>428</v>
      </c>
      <c r="J37" s="274"/>
      <c r="K37" s="274">
        <v>1</v>
      </c>
      <c r="L37" s="274"/>
      <c r="M37" s="274"/>
      <c r="N37" s="274"/>
      <c r="O37" s="223">
        <f t="shared" si="9"/>
        <v>0.5</v>
      </c>
      <c r="P37" s="223"/>
      <c r="Q37" s="202"/>
      <c r="R37" s="273"/>
      <c r="S37" s="267" t="s">
        <v>147</v>
      </c>
      <c r="T37" s="274"/>
      <c r="U37" s="274"/>
      <c r="V37" s="274">
        <v>1</v>
      </c>
      <c r="W37" s="274">
        <v>1</v>
      </c>
      <c r="Y37" s="223">
        <f t="shared" si="10"/>
        <v>0</v>
      </c>
      <c r="Z37" s="223"/>
    </row>
    <row r="38" spans="1:26" x14ac:dyDescent="0.25">
      <c r="G38" s="273"/>
      <c r="H38" s="217">
        <f t="shared" si="8"/>
        <v>2</v>
      </c>
      <c r="I38" s="274" t="s">
        <v>378</v>
      </c>
      <c r="J38" s="274"/>
      <c r="K38" s="274"/>
      <c r="L38" s="274">
        <v>1</v>
      </c>
      <c r="M38" s="274">
        <v>1</v>
      </c>
      <c r="N38" s="274"/>
      <c r="O38" s="223">
        <f t="shared" si="9"/>
        <v>0</v>
      </c>
      <c r="P38" s="223"/>
      <c r="Q38" s="202"/>
      <c r="R38" s="273" t="s">
        <v>266</v>
      </c>
      <c r="S38" s="267" t="s">
        <v>381</v>
      </c>
      <c r="T38" s="274"/>
      <c r="U38" s="274">
        <v>1</v>
      </c>
      <c r="V38" s="274">
        <v>1</v>
      </c>
      <c r="W38" s="274">
        <v>1</v>
      </c>
      <c r="Y38" s="223">
        <f t="shared" si="10"/>
        <v>0.5</v>
      </c>
      <c r="Z38" s="223"/>
    </row>
    <row r="39" spans="1:26" x14ac:dyDescent="0.25">
      <c r="G39" s="273"/>
      <c r="H39" s="217">
        <f t="shared" si="8"/>
        <v>1</v>
      </c>
      <c r="I39" s="274" t="s">
        <v>314</v>
      </c>
      <c r="J39" s="274"/>
      <c r="K39" s="274">
        <v>1</v>
      </c>
      <c r="L39" s="274">
        <v>1</v>
      </c>
      <c r="M39" s="274">
        <v>1</v>
      </c>
      <c r="N39" s="274">
        <v>1</v>
      </c>
      <c r="O39" s="223">
        <f t="shared" si="9"/>
        <v>0.5</v>
      </c>
      <c r="P39" s="223"/>
      <c r="Q39" s="202"/>
      <c r="R39" s="273"/>
      <c r="S39" s="274"/>
      <c r="T39" s="274"/>
      <c r="U39" s="274"/>
      <c r="V39" s="274"/>
      <c r="W39" s="274"/>
      <c r="Y39" s="223">
        <f t="shared" si="10"/>
        <v>0</v>
      </c>
      <c r="Z39" s="223"/>
    </row>
    <row r="40" spans="1:26" ht="15.75" thickBot="1" x14ac:dyDescent="0.3">
      <c r="C40" s="275" t="s">
        <v>27</v>
      </c>
      <c r="D40" s="275">
        <f>D19-D37</f>
        <v>13.8</v>
      </c>
      <c r="G40" s="273"/>
      <c r="H40" s="217">
        <f t="shared" si="8"/>
        <v>0</v>
      </c>
      <c r="J40" s="274"/>
      <c r="K40" s="274"/>
      <c r="L40" s="274"/>
      <c r="M40" s="274"/>
      <c r="N40" s="274"/>
      <c r="O40" s="223">
        <f t="shared" si="9"/>
        <v>0</v>
      </c>
      <c r="P40" s="223"/>
      <c r="Q40" s="202"/>
      <c r="R40" s="273"/>
      <c r="S40" s="274"/>
      <c r="T40" s="274"/>
      <c r="U40" s="274"/>
      <c r="V40" s="274"/>
      <c r="W40" s="274"/>
      <c r="Y40" s="223">
        <f t="shared" si="10"/>
        <v>0</v>
      </c>
      <c r="Z40" s="223"/>
    </row>
    <row r="41" spans="1:26" ht="15.75" thickTop="1" x14ac:dyDescent="0.25">
      <c r="G41" s="273"/>
      <c r="H41" s="217">
        <f t="shared" si="8"/>
        <v>1</v>
      </c>
      <c r="I41" s="274"/>
      <c r="J41" s="274"/>
      <c r="K41" s="274"/>
      <c r="L41" s="274"/>
      <c r="M41" s="274"/>
      <c r="N41" s="274"/>
      <c r="O41" s="223">
        <f t="shared" si="9"/>
        <v>0</v>
      </c>
      <c r="P41" s="223"/>
      <c r="Q41" s="202"/>
      <c r="R41" s="386" t="s">
        <v>62</v>
      </c>
      <c r="S41" s="279" t="s">
        <v>146</v>
      </c>
      <c r="T41" s="279"/>
      <c r="U41" s="279">
        <v>1</v>
      </c>
      <c r="V41" s="279">
        <v>1</v>
      </c>
      <c r="W41" s="387"/>
      <c r="X41" s="280"/>
      <c r="Y41" s="223">
        <f t="shared" si="10"/>
        <v>0.5</v>
      </c>
      <c r="Z41" s="223"/>
    </row>
    <row r="42" spans="1:26" x14ac:dyDescent="0.25">
      <c r="G42" s="273"/>
      <c r="H42" s="217">
        <f t="shared" si="8"/>
        <v>1</v>
      </c>
      <c r="I42" s="274"/>
      <c r="J42" s="274"/>
      <c r="K42" s="274"/>
      <c r="L42" s="274"/>
      <c r="M42" s="274"/>
      <c r="N42" s="274"/>
      <c r="O42" s="223">
        <f t="shared" si="9"/>
        <v>0</v>
      </c>
      <c r="P42" s="223"/>
      <c r="Q42" s="202"/>
      <c r="R42" s="273" t="s">
        <v>144</v>
      </c>
      <c r="S42" s="267" t="s">
        <v>106</v>
      </c>
      <c r="T42" s="267"/>
      <c r="U42" s="267">
        <v>1</v>
      </c>
      <c r="V42" s="267"/>
      <c r="W42" s="267"/>
      <c r="X42" s="262"/>
      <c r="Y42" s="223">
        <f t="shared" si="10"/>
        <v>0.5</v>
      </c>
      <c r="Z42" s="223"/>
    </row>
    <row r="43" spans="1:26" ht="15.75" thickBot="1" x14ac:dyDescent="0.3">
      <c r="G43" s="273"/>
      <c r="H43" s="217">
        <f t="shared" si="8"/>
        <v>1</v>
      </c>
      <c r="I43" s="274"/>
      <c r="J43" s="274"/>
      <c r="K43" s="274"/>
      <c r="L43" s="274"/>
      <c r="M43" s="274"/>
      <c r="N43" s="274"/>
      <c r="O43" s="223">
        <f t="shared" si="9"/>
        <v>0</v>
      </c>
      <c r="P43" s="223"/>
      <c r="Q43" s="202"/>
      <c r="R43" s="276" t="s">
        <v>144</v>
      </c>
      <c r="S43" s="277" t="s">
        <v>333</v>
      </c>
      <c r="T43" s="277"/>
      <c r="U43" s="277"/>
      <c r="V43" s="277">
        <v>1</v>
      </c>
      <c r="W43" s="277">
        <v>1</v>
      </c>
      <c r="X43" s="270"/>
      <c r="Y43" s="223">
        <f t="shared" si="10"/>
        <v>0</v>
      </c>
      <c r="Z43" s="223"/>
    </row>
    <row r="44" spans="1:26" x14ac:dyDescent="0.25">
      <c r="G44" s="273"/>
      <c r="H44" s="217">
        <f t="shared" si="8"/>
        <v>0</v>
      </c>
      <c r="I44" s="274"/>
      <c r="J44" s="274"/>
      <c r="K44" s="274"/>
      <c r="L44" s="274"/>
      <c r="M44" s="274"/>
      <c r="N44" s="274"/>
      <c r="O44" s="223">
        <f t="shared" si="9"/>
        <v>0</v>
      </c>
      <c r="P44" s="223"/>
      <c r="Q44" s="202"/>
      <c r="R44" s="273"/>
      <c r="S44" s="274"/>
      <c r="T44" s="274"/>
      <c r="U44" s="274"/>
      <c r="V44" s="274"/>
      <c r="W44" s="274"/>
      <c r="Y44" s="223">
        <f t="shared" si="10"/>
        <v>0</v>
      </c>
      <c r="Z44" s="223"/>
    </row>
    <row r="45" spans="1:26" x14ac:dyDescent="0.25">
      <c r="G45" s="273"/>
      <c r="H45" s="217">
        <f t="shared" si="8"/>
        <v>0</v>
      </c>
      <c r="I45" s="274"/>
      <c r="J45" s="274"/>
      <c r="K45" s="274"/>
      <c r="L45" s="274"/>
      <c r="M45" s="274"/>
      <c r="N45" s="274"/>
      <c r="O45" s="223">
        <f t="shared" si="9"/>
        <v>0</v>
      </c>
      <c r="P45" s="223"/>
      <c r="Q45" s="202"/>
      <c r="R45" s="273"/>
      <c r="S45" s="274"/>
      <c r="T45" s="274"/>
      <c r="U45" s="274"/>
      <c r="V45" s="274"/>
      <c r="W45" s="274"/>
      <c r="Y45" s="223">
        <f t="shared" si="10"/>
        <v>0</v>
      </c>
      <c r="Z45" s="223"/>
    </row>
    <row r="46" spans="1:26" x14ac:dyDescent="0.25">
      <c r="G46" s="273"/>
      <c r="H46" s="217">
        <f t="shared" si="8"/>
        <v>0</v>
      </c>
      <c r="I46" s="274"/>
      <c r="J46" s="274"/>
      <c r="K46" s="274"/>
      <c r="L46" s="274"/>
      <c r="M46" s="274"/>
      <c r="N46" s="274"/>
      <c r="O46" s="223">
        <f t="shared" si="9"/>
        <v>0</v>
      </c>
      <c r="P46" s="223"/>
      <c r="Q46" s="202"/>
      <c r="R46" s="273"/>
      <c r="S46" s="274"/>
      <c r="T46" s="274"/>
      <c r="U46" s="274"/>
      <c r="V46" s="274"/>
      <c r="W46" s="274"/>
      <c r="Y46" s="223">
        <f t="shared" si="10"/>
        <v>0</v>
      </c>
      <c r="Z46" s="223"/>
    </row>
    <row r="47" spans="1:26" x14ac:dyDescent="0.25">
      <c r="G47" s="273"/>
      <c r="H47" s="217">
        <f t="shared" si="8"/>
        <v>0</v>
      </c>
      <c r="I47" s="274"/>
      <c r="J47" s="274"/>
      <c r="K47" s="274"/>
      <c r="L47" s="274"/>
      <c r="M47" s="274"/>
      <c r="N47" s="274"/>
      <c r="O47" s="223">
        <f t="shared" si="9"/>
        <v>0</v>
      </c>
      <c r="P47" s="223"/>
      <c r="Q47" s="202"/>
      <c r="R47" s="273"/>
      <c r="S47" s="274"/>
      <c r="T47" s="274"/>
      <c r="U47" s="274"/>
      <c r="V47" s="274"/>
      <c r="W47" s="274"/>
      <c r="Y47" s="223">
        <f t="shared" si="10"/>
        <v>0</v>
      </c>
      <c r="Z47" s="223"/>
    </row>
    <row r="48" spans="1:26" x14ac:dyDescent="0.25">
      <c r="G48" s="273"/>
      <c r="H48" s="217">
        <f t="shared" si="8"/>
        <v>0</v>
      </c>
      <c r="I48" s="274"/>
      <c r="J48" s="274"/>
      <c r="K48" s="274"/>
      <c r="L48" s="274"/>
      <c r="M48" s="274"/>
      <c r="N48" s="274"/>
      <c r="O48" s="223">
        <f t="shared" si="9"/>
        <v>0</v>
      </c>
      <c r="P48" s="223"/>
      <c r="Q48" s="202"/>
      <c r="R48" s="273"/>
      <c r="S48" s="274"/>
      <c r="T48" s="274"/>
      <c r="U48" s="274"/>
      <c r="V48" s="274"/>
      <c r="W48" s="274"/>
      <c r="Y48" s="223">
        <f t="shared" si="10"/>
        <v>0</v>
      </c>
      <c r="Z48" s="223"/>
    </row>
    <row r="49" spans="7:26" x14ac:dyDescent="0.25">
      <c r="G49" s="273"/>
      <c r="H49" s="217">
        <f t="shared" si="8"/>
        <v>0</v>
      </c>
      <c r="I49" s="274"/>
      <c r="J49" s="274"/>
      <c r="K49" s="274"/>
      <c r="L49" s="274"/>
      <c r="M49" s="274"/>
      <c r="N49" s="274"/>
      <c r="O49" s="223">
        <f t="shared" si="9"/>
        <v>0</v>
      </c>
      <c r="P49" s="223"/>
      <c r="Q49" s="202"/>
      <c r="R49" s="273"/>
      <c r="S49" s="274"/>
      <c r="T49" s="274"/>
      <c r="U49" s="274"/>
      <c r="V49" s="274"/>
      <c r="W49" s="274"/>
      <c r="Y49" s="223">
        <f t="shared" si="10"/>
        <v>0</v>
      </c>
      <c r="Z49" s="223"/>
    </row>
    <row r="50" spans="7:26" ht="15.75" thickBot="1" x14ac:dyDescent="0.3">
      <c r="G50" s="273"/>
      <c r="H50" s="232">
        <f t="shared" si="8"/>
        <v>0</v>
      </c>
      <c r="I50" s="277"/>
      <c r="J50" s="277"/>
      <c r="K50" s="277"/>
      <c r="L50" s="277"/>
      <c r="M50" s="277"/>
      <c r="N50" s="277"/>
      <c r="O50" s="223">
        <f t="shared" si="9"/>
        <v>0</v>
      </c>
      <c r="P50" s="223"/>
      <c r="Q50" s="202"/>
      <c r="R50" s="276"/>
      <c r="S50" s="277"/>
      <c r="T50" s="277"/>
      <c r="U50" s="277"/>
      <c r="V50" s="277"/>
      <c r="W50" s="277"/>
      <c r="X50" s="269"/>
      <c r="Y50" s="223">
        <f t="shared" si="10"/>
        <v>0</v>
      </c>
      <c r="Z50" s="223"/>
    </row>
    <row r="51" spans="7:26" ht="15.75" thickBot="1" x14ac:dyDescent="0.3">
      <c r="G51" s="190" t="s">
        <v>279</v>
      </c>
      <c r="H51" s="191" t="s">
        <v>70</v>
      </c>
      <c r="I51" s="192" t="s">
        <v>256</v>
      </c>
      <c r="J51" s="161" t="s">
        <v>247</v>
      </c>
      <c r="K51" s="194" t="s">
        <v>213</v>
      </c>
      <c r="L51" s="194" t="s">
        <v>100</v>
      </c>
      <c r="M51" s="194" t="s">
        <v>214</v>
      </c>
      <c r="N51" s="194" t="s">
        <v>215</v>
      </c>
      <c r="O51" s="195" t="s">
        <v>27</v>
      </c>
      <c r="P51" s="195" t="s">
        <v>255</v>
      </c>
      <c r="Q51" s="196"/>
      <c r="R51" s="192" t="s">
        <v>42</v>
      </c>
      <c r="S51" s="192" t="s">
        <v>256</v>
      </c>
      <c r="T51" s="161" t="s">
        <v>247</v>
      </c>
      <c r="U51" s="194" t="s">
        <v>213</v>
      </c>
      <c r="V51" s="194" t="s">
        <v>100</v>
      </c>
      <c r="W51" s="194" t="s">
        <v>214</v>
      </c>
      <c r="X51" s="194" t="s">
        <v>215</v>
      </c>
      <c r="Y51" s="195" t="s">
        <v>27</v>
      </c>
      <c r="Z51" s="195" t="s">
        <v>255</v>
      </c>
    </row>
    <row r="52" spans="7:26" ht="15.75" thickBot="1" x14ac:dyDescent="0.3">
      <c r="G52" s="272" t="s">
        <v>410</v>
      </c>
      <c r="H52" s="122" t="s">
        <v>258</v>
      </c>
      <c r="I52" s="208"/>
      <c r="J52" s="142"/>
      <c r="K52" s="142"/>
      <c r="L52" s="142"/>
      <c r="M52" s="142"/>
      <c r="N52" s="160"/>
      <c r="O52" s="163"/>
      <c r="P52" s="163"/>
      <c r="Q52" s="207"/>
      <c r="R52" s="208"/>
      <c r="S52" s="208"/>
      <c r="T52" s="142"/>
      <c r="U52" s="142"/>
      <c r="V52" s="142"/>
      <c r="W52" s="142"/>
      <c r="X52" s="160"/>
      <c r="Y52" s="163"/>
      <c r="Z52" s="163"/>
    </row>
    <row r="53" spans="7:26" x14ac:dyDescent="0.25">
      <c r="G53" s="209" t="s">
        <v>261</v>
      </c>
      <c r="H53" s="234" t="s">
        <v>258</v>
      </c>
      <c r="I53" s="216"/>
      <c r="J53" s="212"/>
      <c r="K53" s="212"/>
      <c r="L53" s="212"/>
      <c r="M53" s="212"/>
      <c r="N53" s="213"/>
      <c r="O53" s="214"/>
      <c r="P53" s="214"/>
      <c r="Q53" s="215"/>
      <c r="R53" s="216"/>
      <c r="S53" s="216"/>
      <c r="T53" s="212"/>
      <c r="U53" s="212"/>
      <c r="V53" s="212"/>
      <c r="W53" s="212"/>
      <c r="X53" s="213"/>
      <c r="Y53" s="214"/>
      <c r="Z53" s="214"/>
    </row>
    <row r="54" spans="7:26" x14ac:dyDescent="0.25">
      <c r="G54" s="209">
        <f>SUM(H54:H58)</f>
        <v>0</v>
      </c>
      <c r="H54" s="235">
        <f>MAX(K54:N54)+MAX(U54:X54)</f>
        <v>0</v>
      </c>
      <c r="I54" s="29"/>
      <c r="O54" s="218">
        <f>(J54+K54)*$Y$3</f>
        <v>0</v>
      </c>
      <c r="P54" s="218"/>
      <c r="Q54" s="202"/>
      <c r="R54" s="219"/>
      <c r="S54" s="219"/>
      <c r="T54" s="220"/>
      <c r="U54" s="220"/>
      <c r="V54" s="220"/>
      <c r="W54" s="220"/>
      <c r="X54" s="221"/>
      <c r="Y54" s="218">
        <f>(T54+U54)*$Y$3</f>
        <v>0</v>
      </c>
      <c r="Z54" s="218"/>
    </row>
    <row r="55" spans="7:26" x14ac:dyDescent="0.25">
      <c r="G55" s="273"/>
      <c r="H55" s="235">
        <f t="shared" ref="H55:H63" si="11">MAX(K55:N55)+MAX(U55:X55)</f>
        <v>0</v>
      </c>
      <c r="I55" s="59"/>
      <c r="J55" s="274"/>
      <c r="K55" s="274"/>
      <c r="L55" s="274"/>
      <c r="M55" s="274"/>
      <c r="N55" s="274"/>
      <c r="O55" s="223">
        <f t="shared" ref="O55:O58" si="12">(J55+K55)*$Y$3</f>
        <v>0</v>
      </c>
      <c r="P55" s="223"/>
      <c r="Q55" s="202"/>
      <c r="R55" s="59"/>
      <c r="S55" s="59"/>
      <c r="T55" s="274"/>
      <c r="U55" s="274"/>
      <c r="V55" s="274"/>
      <c r="W55" s="274"/>
      <c r="Y55" s="223">
        <f t="shared" ref="Y55:Y63" si="13">(T55+U55)*$Y$3</f>
        <v>0</v>
      </c>
      <c r="Z55" s="223"/>
    </row>
    <row r="56" spans="7:26" x14ac:dyDescent="0.25">
      <c r="G56" s="273"/>
      <c r="H56" s="235">
        <f t="shared" si="11"/>
        <v>0</v>
      </c>
      <c r="I56" s="59"/>
      <c r="J56" s="274"/>
      <c r="K56" s="274"/>
      <c r="L56" s="274"/>
      <c r="M56" s="274"/>
      <c r="N56" s="274"/>
      <c r="O56" s="223">
        <f t="shared" si="12"/>
        <v>0</v>
      </c>
      <c r="P56" s="223"/>
      <c r="Q56" s="202"/>
      <c r="R56" s="59"/>
      <c r="S56" s="59"/>
      <c r="T56" s="274"/>
      <c r="U56" s="274"/>
      <c r="V56" s="274"/>
      <c r="W56" s="274"/>
      <c r="Y56" s="223">
        <f t="shared" si="13"/>
        <v>0</v>
      </c>
      <c r="Z56" s="223"/>
    </row>
    <row r="57" spans="7:26" x14ac:dyDescent="0.25">
      <c r="G57" s="273"/>
      <c r="H57" s="235">
        <f t="shared" si="11"/>
        <v>0</v>
      </c>
      <c r="I57" s="59"/>
      <c r="J57" s="274"/>
      <c r="K57" s="274"/>
      <c r="L57" s="274"/>
      <c r="M57" s="274"/>
      <c r="N57" s="274"/>
      <c r="O57" s="223">
        <f t="shared" si="12"/>
        <v>0</v>
      </c>
      <c r="P57" s="223"/>
      <c r="Q57" s="202"/>
      <c r="R57" s="59"/>
      <c r="S57" s="59"/>
      <c r="T57" s="274"/>
      <c r="U57" s="274"/>
      <c r="V57" s="274"/>
      <c r="W57" s="274"/>
      <c r="Y57" s="223">
        <f t="shared" si="13"/>
        <v>0</v>
      </c>
      <c r="Z57" s="223"/>
    </row>
    <row r="58" spans="7:26" ht="15.75" thickBot="1" x14ac:dyDescent="0.3">
      <c r="G58" s="273"/>
      <c r="H58" s="235">
        <f t="shared" si="11"/>
        <v>0</v>
      </c>
      <c r="I58" s="82"/>
      <c r="J58" s="277"/>
      <c r="K58" s="277"/>
      <c r="L58" s="277"/>
      <c r="M58" s="277"/>
      <c r="N58" s="277"/>
      <c r="O58" s="223">
        <f t="shared" si="12"/>
        <v>0</v>
      </c>
      <c r="P58" s="223"/>
      <c r="Q58" s="233"/>
      <c r="R58" s="82"/>
      <c r="S58" s="82"/>
      <c r="T58" s="277"/>
      <c r="U58" s="277"/>
      <c r="V58" s="277"/>
      <c r="W58" s="277"/>
      <c r="X58" s="269"/>
      <c r="Y58" s="223">
        <f t="shared" si="13"/>
        <v>0</v>
      </c>
      <c r="Z58" s="223"/>
    </row>
    <row r="59" spans="7:26" ht="15.75" thickBot="1" x14ac:dyDescent="0.3">
      <c r="G59" s="258" t="s">
        <v>268</v>
      </c>
      <c r="H59" s="191" t="s">
        <v>70</v>
      </c>
      <c r="I59" s="192" t="s">
        <v>256</v>
      </c>
      <c r="J59" s="193" t="s">
        <v>247</v>
      </c>
      <c r="K59" s="194" t="s">
        <v>213</v>
      </c>
      <c r="L59" s="194" t="s">
        <v>100</v>
      </c>
      <c r="M59" s="194" t="s">
        <v>214</v>
      </c>
      <c r="N59" s="194" t="s">
        <v>215</v>
      </c>
      <c r="O59" s="195" t="s">
        <v>27</v>
      </c>
      <c r="P59" s="195" t="s">
        <v>255</v>
      </c>
      <c r="Q59" s="196"/>
      <c r="R59" s="192" t="s">
        <v>42</v>
      </c>
      <c r="S59" s="237" t="s">
        <v>256</v>
      </c>
      <c r="T59" s="193" t="s">
        <v>247</v>
      </c>
      <c r="U59" s="194" t="s">
        <v>213</v>
      </c>
      <c r="V59" s="194" t="s">
        <v>100</v>
      </c>
      <c r="W59" s="194" t="s">
        <v>214</v>
      </c>
      <c r="X59" s="194" t="s">
        <v>215</v>
      </c>
      <c r="Y59" s="195" t="s">
        <v>27</v>
      </c>
      <c r="Z59" s="195" t="s">
        <v>255</v>
      </c>
    </row>
    <row r="60" spans="7:26" x14ac:dyDescent="0.25">
      <c r="G60" s="278" t="s">
        <v>401</v>
      </c>
      <c r="H60" s="238">
        <f t="shared" si="11"/>
        <v>2</v>
      </c>
      <c r="I60" s="29" t="s">
        <v>389</v>
      </c>
      <c r="K60" s="249">
        <v>2</v>
      </c>
      <c r="L60" s="249">
        <v>1</v>
      </c>
      <c r="M60" s="249">
        <v>1</v>
      </c>
      <c r="O60" s="218">
        <f t="shared" ref="O60:O63" si="14">(J60+K60)*$Y$3</f>
        <v>1</v>
      </c>
      <c r="P60" s="218"/>
      <c r="Q60" s="202"/>
      <c r="R60" s="70"/>
      <c r="Y60" s="218">
        <f t="shared" si="13"/>
        <v>0</v>
      </c>
      <c r="Z60" s="218"/>
    </row>
    <row r="61" spans="7:26" ht="15.75" thickBot="1" x14ac:dyDescent="0.3">
      <c r="G61" s="281" t="s">
        <v>178</v>
      </c>
      <c r="H61" s="232">
        <f t="shared" si="11"/>
        <v>1</v>
      </c>
      <c r="I61" s="82" t="s">
        <v>216</v>
      </c>
      <c r="J61" s="277"/>
      <c r="K61" s="277">
        <v>1</v>
      </c>
      <c r="L61" s="277"/>
      <c r="M61" s="277"/>
      <c r="N61" s="277"/>
      <c r="O61" s="239">
        <f t="shared" si="14"/>
        <v>0.5</v>
      </c>
      <c r="P61" s="239"/>
      <c r="Q61" s="233"/>
      <c r="R61" s="268"/>
      <c r="S61" s="269"/>
      <c r="T61" s="269"/>
      <c r="U61" s="269"/>
      <c r="V61" s="269"/>
      <c r="W61" s="269"/>
      <c r="X61" s="269"/>
      <c r="Y61" s="239">
        <f t="shared" si="13"/>
        <v>0</v>
      </c>
      <c r="Z61" s="239"/>
    </row>
    <row r="62" spans="7:26" x14ac:dyDescent="0.25">
      <c r="G62" s="278" t="s">
        <v>400</v>
      </c>
      <c r="H62" s="238">
        <f t="shared" si="11"/>
        <v>2</v>
      </c>
      <c r="I62" s="97" t="s">
        <v>389</v>
      </c>
      <c r="J62" s="279"/>
      <c r="K62" s="279">
        <v>2</v>
      </c>
      <c r="L62" s="279">
        <v>1</v>
      </c>
      <c r="M62" s="279">
        <v>1</v>
      </c>
      <c r="N62" s="279"/>
      <c r="O62" s="240">
        <f t="shared" si="14"/>
        <v>1</v>
      </c>
      <c r="P62" s="240"/>
      <c r="Q62" s="207"/>
      <c r="R62" s="28"/>
      <c r="S62" s="28"/>
      <c r="T62" s="282"/>
      <c r="U62" s="282"/>
      <c r="V62" s="282"/>
      <c r="W62" s="282"/>
      <c r="X62" s="282"/>
      <c r="Y62" s="240">
        <f t="shared" si="13"/>
        <v>0</v>
      </c>
      <c r="Z62" s="240"/>
    </row>
    <row r="63" spans="7:26" ht="15.75" thickBot="1" x14ac:dyDescent="0.3">
      <c r="G63" s="283" t="s">
        <v>178</v>
      </c>
      <c r="H63" s="232">
        <f t="shared" si="11"/>
        <v>1</v>
      </c>
      <c r="I63" s="30" t="s">
        <v>390</v>
      </c>
      <c r="J63" s="269"/>
      <c r="K63" s="269">
        <v>1</v>
      </c>
      <c r="L63" s="269"/>
      <c r="M63" s="269"/>
      <c r="N63" s="269"/>
      <c r="O63" s="239">
        <f t="shared" si="14"/>
        <v>0.5</v>
      </c>
      <c r="P63" s="239"/>
      <c r="Q63" s="233"/>
      <c r="R63" s="30"/>
      <c r="S63" s="30"/>
      <c r="T63" s="269"/>
      <c r="U63" s="269"/>
      <c r="V63" s="269"/>
      <c r="W63" s="269"/>
      <c r="X63" s="269"/>
      <c r="Y63" s="239">
        <f t="shared" si="13"/>
        <v>0</v>
      </c>
      <c r="Z63" s="239"/>
    </row>
    <row r="64" spans="7:26" ht="15.75" thickBot="1" x14ac:dyDescent="0.3"/>
    <row r="65" spans="7:26" ht="15.75" thickBot="1" x14ac:dyDescent="0.3">
      <c r="G65" s="258" t="s">
        <v>109</v>
      </c>
      <c r="H65" s="191" t="s">
        <v>70</v>
      </c>
      <c r="I65" s="192" t="s">
        <v>256</v>
      </c>
      <c r="J65" s="193" t="s">
        <v>247</v>
      </c>
      <c r="K65" s="194" t="s">
        <v>213</v>
      </c>
      <c r="L65" s="194" t="s">
        <v>100</v>
      </c>
      <c r="M65" s="194" t="s">
        <v>214</v>
      </c>
      <c r="N65" s="194" t="s">
        <v>215</v>
      </c>
      <c r="O65" s="195" t="s">
        <v>27</v>
      </c>
      <c r="P65" s="195" t="s">
        <v>255</v>
      </c>
      <c r="Q65" s="196"/>
      <c r="R65" s="192" t="s">
        <v>42</v>
      </c>
      <c r="S65" s="192" t="s">
        <v>256</v>
      </c>
      <c r="T65" s="193" t="s">
        <v>247</v>
      </c>
      <c r="U65" s="194" t="s">
        <v>213</v>
      </c>
      <c r="V65" s="194" t="s">
        <v>100</v>
      </c>
      <c r="W65" s="194" t="s">
        <v>214</v>
      </c>
      <c r="X65" s="194" t="s">
        <v>215</v>
      </c>
      <c r="Y65" s="195" t="s">
        <v>27</v>
      </c>
      <c r="Z65" s="195" t="s">
        <v>255</v>
      </c>
    </row>
    <row r="66" spans="7:26" ht="15.75" thickBot="1" x14ac:dyDescent="0.3">
      <c r="G66" s="272" t="s">
        <v>120</v>
      </c>
      <c r="H66" s="238">
        <f t="shared" ref="H66:H68" si="15">MAX(K66:N66)+MAX(U66:X66)</f>
        <v>3</v>
      </c>
      <c r="I66" s="274" t="s">
        <v>148</v>
      </c>
      <c r="J66" s="274"/>
      <c r="K66" s="274"/>
      <c r="L66" s="274"/>
      <c r="M66" s="274"/>
      <c r="N66" s="274">
        <v>2</v>
      </c>
      <c r="O66" s="223">
        <f t="shared" ref="O66:O72" si="16">(J66+K66)*$Y$3</f>
        <v>0</v>
      </c>
      <c r="P66" s="223"/>
      <c r="Q66" s="202"/>
      <c r="R66" s="70" t="s">
        <v>128</v>
      </c>
      <c r="S66" s="249" t="s">
        <v>197</v>
      </c>
      <c r="V66" s="249">
        <v>1</v>
      </c>
      <c r="W66" s="249">
        <v>1</v>
      </c>
      <c r="Y66" s="223">
        <f t="shared" ref="Y66:Y67" si="17">(T66+U66)*$Y$3</f>
        <v>0</v>
      </c>
      <c r="Z66" s="223"/>
    </row>
    <row r="67" spans="7:26" x14ac:dyDescent="0.25">
      <c r="G67" s="209" t="s">
        <v>270</v>
      </c>
      <c r="H67" s="217">
        <f t="shared" si="15"/>
        <v>1</v>
      </c>
      <c r="I67" s="274"/>
      <c r="J67" s="274"/>
      <c r="K67" s="274"/>
      <c r="L67" s="274"/>
      <c r="M67" s="274"/>
      <c r="N67" s="274"/>
      <c r="O67" s="223">
        <f t="shared" si="16"/>
        <v>0</v>
      </c>
      <c r="P67" s="223"/>
      <c r="Q67" s="202"/>
      <c r="R67" s="273" t="s">
        <v>222</v>
      </c>
      <c r="S67" s="274" t="s">
        <v>44</v>
      </c>
      <c r="T67" s="274"/>
      <c r="U67" s="274">
        <v>1</v>
      </c>
      <c r="V67" s="264"/>
      <c r="W67" s="264"/>
      <c r="Y67" s="223">
        <f t="shared" si="17"/>
        <v>0.5</v>
      </c>
      <c r="Z67" s="223"/>
    </row>
    <row r="68" spans="7:26" x14ac:dyDescent="0.25">
      <c r="G68" s="209">
        <f>SUM(H66:H70)</f>
        <v>4</v>
      </c>
      <c r="H68" s="217">
        <f t="shared" si="15"/>
        <v>0</v>
      </c>
      <c r="I68" s="274"/>
      <c r="J68" s="274"/>
      <c r="K68" s="274"/>
      <c r="L68" s="274"/>
      <c r="M68" s="274"/>
      <c r="N68" s="274"/>
      <c r="O68" s="223">
        <f t="shared" si="16"/>
        <v>0</v>
      </c>
      <c r="P68" s="223"/>
      <c r="Q68" s="202"/>
      <c r="R68" s="263" t="s">
        <v>230</v>
      </c>
      <c r="T68" s="249">
        <v>2</v>
      </c>
      <c r="Y68" s="223">
        <f t="shared" ref="Y68:Y70" si="18">SUM(T68:U68)*$Y$3</f>
        <v>1</v>
      </c>
      <c r="Z68" s="223"/>
    </row>
    <row r="69" spans="7:26" x14ac:dyDescent="0.25">
      <c r="G69" s="263"/>
      <c r="H69" s="217">
        <f>MAX(K68:N68)+MAX(U68:X68)</f>
        <v>0</v>
      </c>
      <c r="I69" s="274"/>
      <c r="J69" s="274"/>
      <c r="K69" s="274"/>
      <c r="L69" s="274"/>
      <c r="M69" s="274"/>
      <c r="N69" s="274"/>
      <c r="O69" s="223">
        <f t="shared" si="16"/>
        <v>0</v>
      </c>
      <c r="P69" s="223"/>
      <c r="Q69" s="202"/>
      <c r="R69" s="263"/>
      <c r="Y69" s="223">
        <f t="shared" si="18"/>
        <v>0</v>
      </c>
      <c r="Z69" s="223"/>
    </row>
    <row r="70" spans="7:26" ht="15.75" thickBot="1" x14ac:dyDescent="0.3">
      <c r="G70" s="263"/>
      <c r="H70" s="217">
        <f>MAX(K69:N69)+MAX(U69:X69)</f>
        <v>0</v>
      </c>
      <c r="I70" s="274"/>
      <c r="J70" s="274"/>
      <c r="K70" s="274"/>
      <c r="L70" s="274"/>
      <c r="M70" s="274"/>
      <c r="N70" s="274"/>
      <c r="O70" s="241">
        <f t="shared" si="16"/>
        <v>0</v>
      </c>
      <c r="P70" s="241"/>
      <c r="Q70" s="202"/>
      <c r="R70" s="268"/>
      <c r="Y70" s="241">
        <f t="shared" si="18"/>
        <v>0</v>
      </c>
      <c r="Z70" s="241"/>
    </row>
    <row r="71" spans="7:26" x14ac:dyDescent="0.25">
      <c r="G71" s="278" t="s">
        <v>271</v>
      </c>
      <c r="H71" s="238">
        <f t="shared" ref="H71:H72" si="19">MAX(K71:N71)+MAX(U71:X71)</f>
        <v>0</v>
      </c>
      <c r="I71" s="97"/>
      <c r="J71" s="279"/>
      <c r="K71" s="279"/>
      <c r="L71" s="279"/>
      <c r="M71" s="279"/>
      <c r="N71" s="279"/>
      <c r="O71" s="240">
        <f t="shared" si="16"/>
        <v>0</v>
      </c>
      <c r="P71" s="240"/>
      <c r="Q71" s="207"/>
      <c r="R71" s="282"/>
      <c r="S71" s="282"/>
      <c r="T71" s="282"/>
      <c r="U71" s="282"/>
      <c r="V71" s="282"/>
      <c r="W71" s="282"/>
      <c r="X71" s="282"/>
      <c r="Y71" s="240">
        <f t="shared" ref="Y71:Y72" si="20">(T71+U71)*$Y$3</f>
        <v>0</v>
      </c>
      <c r="Z71" s="240"/>
    </row>
    <row r="72" spans="7:26" ht="15.75" thickBot="1" x14ac:dyDescent="0.3">
      <c r="G72" s="283" t="s">
        <v>178</v>
      </c>
      <c r="H72" s="232">
        <f t="shared" si="19"/>
        <v>0</v>
      </c>
      <c r="I72" s="30"/>
      <c r="J72" s="269"/>
      <c r="K72" s="269"/>
      <c r="L72" s="269"/>
      <c r="M72" s="269"/>
      <c r="N72" s="269"/>
      <c r="O72" s="239">
        <f t="shared" si="16"/>
        <v>0</v>
      </c>
      <c r="P72" s="239"/>
      <c r="Q72" s="233"/>
      <c r="R72" s="269"/>
      <c r="S72" s="269"/>
      <c r="T72" s="269"/>
      <c r="U72" s="269"/>
      <c r="V72" s="269"/>
      <c r="W72" s="269"/>
      <c r="X72" s="269"/>
      <c r="Y72" s="239">
        <f t="shared" si="20"/>
        <v>0</v>
      </c>
      <c r="Z72" s="239"/>
    </row>
    <row r="73" spans="7:26" ht="15.75" thickBot="1" x14ac:dyDescent="0.3"/>
    <row r="74" spans="7:26" ht="15.75" thickBot="1" x14ac:dyDescent="0.3">
      <c r="G74" s="258" t="s">
        <v>109</v>
      </c>
      <c r="H74" s="191" t="s">
        <v>70</v>
      </c>
      <c r="I74" s="192" t="s">
        <v>256</v>
      </c>
      <c r="J74" s="193" t="s">
        <v>247</v>
      </c>
      <c r="K74" s="194" t="s">
        <v>213</v>
      </c>
      <c r="L74" s="194" t="s">
        <v>100</v>
      </c>
      <c r="M74" s="194" t="s">
        <v>214</v>
      </c>
      <c r="N74" s="194" t="s">
        <v>215</v>
      </c>
      <c r="O74" s="195" t="s">
        <v>27</v>
      </c>
      <c r="P74" s="195" t="s">
        <v>255</v>
      </c>
      <c r="Q74" s="196"/>
      <c r="R74" s="192" t="s">
        <v>42</v>
      </c>
      <c r="S74" s="192" t="s">
        <v>256</v>
      </c>
      <c r="T74" s="193" t="s">
        <v>247</v>
      </c>
      <c r="U74" s="194" t="s">
        <v>213</v>
      </c>
      <c r="V74" s="194" t="s">
        <v>100</v>
      </c>
      <c r="W74" s="194" t="s">
        <v>214</v>
      </c>
      <c r="X74" s="194" t="s">
        <v>215</v>
      </c>
      <c r="Y74" s="195" t="s">
        <v>27</v>
      </c>
      <c r="Z74" s="195" t="s">
        <v>255</v>
      </c>
    </row>
    <row r="75" spans="7:26" ht="15.75" thickBot="1" x14ac:dyDescent="0.3">
      <c r="G75" s="272" t="s">
        <v>114</v>
      </c>
      <c r="H75" s="238">
        <f t="shared" ref="H75:H77" si="21">MAX(K75:N75)+MAX(U75:X75)</f>
        <v>3</v>
      </c>
      <c r="I75" s="274" t="s">
        <v>148</v>
      </c>
      <c r="J75" s="274"/>
      <c r="K75" s="274"/>
      <c r="L75" s="274"/>
      <c r="M75" s="274"/>
      <c r="N75" s="274">
        <v>2</v>
      </c>
      <c r="O75" s="223">
        <f t="shared" ref="O75:O81" si="22">(J75+K75)*$Y$3</f>
        <v>0</v>
      </c>
      <c r="P75" s="223"/>
      <c r="Q75" s="202"/>
      <c r="R75" s="273" t="s">
        <v>128</v>
      </c>
      <c r="S75" s="274" t="s">
        <v>197</v>
      </c>
      <c r="T75" s="274"/>
      <c r="U75" s="274"/>
      <c r="V75" s="274">
        <v>1</v>
      </c>
      <c r="W75" s="274">
        <v>1</v>
      </c>
      <c r="Y75" s="223">
        <f t="shared" ref="Y75:Y76" si="23">(T75+U75)*$Y$3</f>
        <v>0</v>
      </c>
      <c r="Z75" s="223"/>
    </row>
    <row r="76" spans="7:26" x14ac:dyDescent="0.25">
      <c r="G76" s="209" t="s">
        <v>270</v>
      </c>
      <c r="H76" s="217">
        <f t="shared" si="21"/>
        <v>0</v>
      </c>
      <c r="I76" s="274"/>
      <c r="J76" s="274"/>
      <c r="K76" s="274"/>
      <c r="L76" s="274"/>
      <c r="M76" s="274"/>
      <c r="N76" s="274"/>
      <c r="O76" s="223">
        <f t="shared" si="22"/>
        <v>0</v>
      </c>
      <c r="P76" s="223"/>
      <c r="Q76" s="202"/>
      <c r="R76" s="245"/>
      <c r="S76" s="264"/>
      <c r="T76" s="264"/>
      <c r="U76" s="264"/>
      <c r="V76" s="264"/>
      <c r="W76" s="264"/>
      <c r="Y76" s="223">
        <f t="shared" si="23"/>
        <v>0</v>
      </c>
      <c r="Z76" s="223"/>
    </row>
    <row r="77" spans="7:26" x14ac:dyDescent="0.25">
      <c r="G77" s="209">
        <f>SUM(H75:H79)</f>
        <v>3</v>
      </c>
      <c r="H77" s="217">
        <f t="shared" si="21"/>
        <v>0</v>
      </c>
      <c r="I77" s="274"/>
      <c r="J77" s="274"/>
      <c r="K77" s="274"/>
      <c r="L77" s="274"/>
      <c r="M77" s="274"/>
      <c r="N77" s="274"/>
      <c r="O77" s="223">
        <f t="shared" si="22"/>
        <v>0</v>
      </c>
      <c r="P77" s="223"/>
      <c r="Q77" s="202"/>
      <c r="R77" s="263"/>
      <c r="Y77" s="223">
        <f t="shared" ref="Y77:Y79" si="24">SUM(T77:U77)*$Y$3</f>
        <v>0</v>
      </c>
      <c r="Z77" s="223"/>
    </row>
    <row r="78" spans="7:26" x14ac:dyDescent="0.25">
      <c r="G78" s="263"/>
      <c r="H78" s="217">
        <f>MAX(K77:N77)+MAX(U77:X77)</f>
        <v>0</v>
      </c>
      <c r="I78" s="274"/>
      <c r="J78" s="274"/>
      <c r="K78" s="274"/>
      <c r="L78" s="274"/>
      <c r="M78" s="274"/>
      <c r="N78" s="274"/>
      <c r="O78" s="223">
        <f t="shared" si="22"/>
        <v>0</v>
      </c>
      <c r="P78" s="223"/>
      <c r="Q78" s="202"/>
      <c r="R78" s="263"/>
      <c r="Y78" s="223">
        <f t="shared" si="24"/>
        <v>0</v>
      </c>
      <c r="Z78" s="223"/>
    </row>
    <row r="79" spans="7:26" ht="15.75" thickBot="1" x14ac:dyDescent="0.3">
      <c r="G79" s="263"/>
      <c r="H79" s="217">
        <f>MAX(K78:N78)+MAX(U78:X78)</f>
        <v>0</v>
      </c>
      <c r="I79" s="274"/>
      <c r="J79" s="274"/>
      <c r="K79" s="274"/>
      <c r="L79" s="274"/>
      <c r="M79" s="274"/>
      <c r="N79" s="274"/>
      <c r="O79" s="241">
        <f t="shared" si="22"/>
        <v>0</v>
      </c>
      <c r="P79" s="241"/>
      <c r="Q79" s="202"/>
      <c r="R79" s="268"/>
      <c r="Y79" s="241">
        <f t="shared" si="24"/>
        <v>0</v>
      </c>
      <c r="Z79" s="241"/>
    </row>
    <row r="80" spans="7:26" x14ac:dyDescent="0.25">
      <c r="G80" s="278" t="s">
        <v>271</v>
      </c>
      <c r="H80" s="238">
        <f t="shared" ref="H80:H81" si="25">MAX(K80:N80)+MAX(U80:X80)</f>
        <v>0</v>
      </c>
      <c r="I80" s="97"/>
      <c r="J80" s="279"/>
      <c r="K80" s="279"/>
      <c r="L80" s="279"/>
      <c r="M80" s="279"/>
      <c r="N80" s="279"/>
      <c r="O80" s="240">
        <f t="shared" si="22"/>
        <v>0</v>
      </c>
      <c r="P80" s="240"/>
      <c r="Q80" s="207"/>
      <c r="R80" s="282"/>
      <c r="S80" s="282"/>
      <c r="T80" s="282"/>
      <c r="U80" s="282"/>
      <c r="V80" s="282"/>
      <c r="W80" s="282"/>
      <c r="X80" s="282"/>
      <c r="Y80" s="240">
        <f t="shared" ref="Y80:Y81" si="26">(T80+U80)*$Y$3</f>
        <v>0</v>
      </c>
      <c r="Z80" s="240"/>
    </row>
    <row r="81" spans="7:26" ht="15.75" thickBot="1" x14ac:dyDescent="0.3">
      <c r="G81" s="283" t="s">
        <v>178</v>
      </c>
      <c r="H81" s="232">
        <f t="shared" si="25"/>
        <v>0</v>
      </c>
      <c r="I81" s="30"/>
      <c r="J81" s="269"/>
      <c r="K81" s="269"/>
      <c r="L81" s="269"/>
      <c r="M81" s="269"/>
      <c r="N81" s="269"/>
      <c r="O81" s="239">
        <f t="shared" si="22"/>
        <v>0</v>
      </c>
      <c r="P81" s="239"/>
      <c r="Q81" s="233"/>
      <c r="R81" s="269"/>
      <c r="S81" s="269"/>
      <c r="T81" s="269"/>
      <c r="U81" s="269"/>
      <c r="V81" s="269"/>
      <c r="W81" s="269"/>
      <c r="X81" s="269"/>
      <c r="Y81" s="239">
        <f t="shared" si="26"/>
        <v>0</v>
      </c>
      <c r="Z81" s="239"/>
    </row>
  </sheetData>
  <mergeCells count="1">
    <mergeCell ref="T4:U4"/>
  </mergeCells>
  <conditionalFormatting sqref="D40">
    <cfRule type="cellIs" dxfId="47" priority="4" operator="equal">
      <formula>0</formula>
    </cfRule>
    <cfRule type="cellIs" dxfId="46" priority="5" operator="lessThan">
      <formula>0</formula>
    </cfRule>
    <cfRule type="cellIs" dxfId="45" priority="6" operator="greaterThan">
      <formula>0</formula>
    </cfRule>
  </conditionalFormatting>
  <conditionalFormatting sqref="D2">
    <cfRule type="cellIs" dxfId="44" priority="1" operator="lessThan">
      <formula>0</formula>
    </cfRule>
    <cfRule type="cellIs" dxfId="43" priority="2" operator="equal">
      <formula>0</formula>
    </cfRule>
    <cfRule type="cellIs" dxfId="42" priority="3" operator="greaterThan">
      <formula>0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9" tint="0.59999389629810485"/>
    <pageSetUpPr fitToPage="1"/>
  </sheetPr>
  <dimension ref="A1:Z78"/>
  <sheetViews>
    <sheetView topLeftCell="A28" zoomScale="82" zoomScaleNormal="82" workbookViewId="0">
      <selection activeCell="AD71" sqref="AD71"/>
    </sheetView>
  </sheetViews>
  <sheetFormatPr defaultRowHeight="15" x14ac:dyDescent="0.25"/>
  <cols>
    <col min="2" max="2" width="10.7109375" customWidth="1"/>
    <col min="3" max="3" width="18.140625" customWidth="1"/>
    <col min="5" max="6" width="4.140625" customWidth="1"/>
    <col min="7" max="7" width="21.5703125" customWidth="1"/>
    <col min="8" max="8" width="5.5703125" style="54" customWidth="1"/>
    <col min="9" max="9" width="27.5703125" customWidth="1"/>
    <col min="10" max="10" width="5.85546875" customWidth="1"/>
    <col min="11" max="11" width="6.42578125" customWidth="1"/>
    <col min="12" max="12" width="6.5703125" customWidth="1"/>
    <col min="13" max="13" width="6.42578125" customWidth="1"/>
    <col min="14" max="14" width="6.140625" customWidth="1"/>
    <col min="16" max="16" width="6.28515625" customWidth="1"/>
    <col min="17" max="17" width="3.42578125" customWidth="1"/>
    <col min="18" max="18" width="16" customWidth="1"/>
    <col min="19" max="19" width="27.140625" customWidth="1"/>
    <col min="20" max="24" width="6" customWidth="1"/>
    <col min="26" max="26" width="6.5703125" customWidth="1"/>
  </cols>
  <sheetData>
    <row r="1" spans="1:26" ht="15.75" thickBot="1" x14ac:dyDescent="0.3"/>
    <row r="2" spans="1:26" x14ac:dyDescent="0.25">
      <c r="C2" s="36" t="s">
        <v>28</v>
      </c>
      <c r="D2" s="36">
        <f>D40+D3+D4</f>
        <v>15.200000000000001</v>
      </c>
      <c r="I2" s="10" t="s">
        <v>33</v>
      </c>
      <c r="J2" s="8">
        <f t="shared" ref="J2:P2" si="0">J6+T6</f>
        <v>13</v>
      </c>
      <c r="K2" s="8">
        <f t="shared" si="0"/>
        <v>33</v>
      </c>
      <c r="L2" s="8">
        <f t="shared" si="0"/>
        <v>32</v>
      </c>
      <c r="M2" s="8">
        <f t="shared" si="0"/>
        <v>33</v>
      </c>
      <c r="N2" s="8">
        <f t="shared" si="0"/>
        <v>9</v>
      </c>
      <c r="O2" s="8">
        <f t="shared" si="0"/>
        <v>23.5</v>
      </c>
      <c r="P2" s="8">
        <f t="shared" si="0"/>
        <v>0</v>
      </c>
      <c r="W2" s="175" t="s">
        <v>248</v>
      </c>
      <c r="X2" s="176"/>
      <c r="Y2" s="177">
        <v>0.2</v>
      </c>
      <c r="Z2" s="178"/>
    </row>
    <row r="3" spans="1:26" ht="15.75" thickBot="1" x14ac:dyDescent="0.3">
      <c r="B3" s="249"/>
      <c r="C3" s="34" t="s">
        <v>157</v>
      </c>
      <c r="D3" s="34"/>
      <c r="W3" s="179" t="s">
        <v>246</v>
      </c>
      <c r="X3" s="180"/>
      <c r="Y3" s="181">
        <v>0.5</v>
      </c>
    </row>
    <row r="4" spans="1:26" ht="15.75" thickBot="1" x14ac:dyDescent="0.3">
      <c r="C4" s="34" t="s">
        <v>408</v>
      </c>
      <c r="D4" s="34">
        <v>1</v>
      </c>
      <c r="I4" s="2" t="s">
        <v>15</v>
      </c>
      <c r="J4" s="2"/>
      <c r="K4" s="2"/>
      <c r="Q4" s="103"/>
      <c r="R4" s="4"/>
      <c r="S4" s="4" t="s">
        <v>11</v>
      </c>
      <c r="T4" s="495" t="s">
        <v>10</v>
      </c>
      <c r="U4" s="495"/>
    </row>
    <row r="5" spans="1:26" ht="16.5" thickTop="1" thickBot="1" x14ac:dyDescent="0.3">
      <c r="G5" s="182" t="s">
        <v>254</v>
      </c>
      <c r="H5" s="183">
        <f>SUM(H8:H78)</f>
        <v>58</v>
      </c>
      <c r="I5" s="2" t="s">
        <v>8</v>
      </c>
      <c r="J5" s="184" t="s">
        <v>247</v>
      </c>
      <c r="K5" s="3" t="s">
        <v>213</v>
      </c>
      <c r="L5" s="3" t="s">
        <v>100</v>
      </c>
      <c r="M5" s="3" t="s">
        <v>214</v>
      </c>
      <c r="N5" s="3" t="s">
        <v>215</v>
      </c>
      <c r="O5" s="3" t="s">
        <v>27</v>
      </c>
      <c r="P5" s="3" t="s">
        <v>255</v>
      </c>
      <c r="Q5" s="103"/>
      <c r="R5" s="4"/>
      <c r="S5" s="4" t="s">
        <v>8</v>
      </c>
      <c r="T5" s="185" t="s">
        <v>247</v>
      </c>
      <c r="U5" s="5" t="s">
        <v>213</v>
      </c>
      <c r="V5" s="5" t="s">
        <v>100</v>
      </c>
      <c r="W5" s="5" t="s">
        <v>214</v>
      </c>
      <c r="X5" s="5" t="s">
        <v>215</v>
      </c>
      <c r="Y5" s="5" t="s">
        <v>27</v>
      </c>
      <c r="Z5" s="3" t="s">
        <v>255</v>
      </c>
    </row>
    <row r="6" spans="1:26" ht="15.75" thickBot="1" x14ac:dyDescent="0.3">
      <c r="A6" s="186"/>
      <c r="B6" s="282" t="s">
        <v>0</v>
      </c>
      <c r="C6" s="282" t="s">
        <v>4</v>
      </c>
      <c r="D6" s="280" t="s">
        <v>5</v>
      </c>
      <c r="G6" s="187" t="s">
        <v>224</v>
      </c>
      <c r="H6" s="188">
        <f>H5*50</f>
        <v>2900</v>
      </c>
      <c r="J6" s="8">
        <f t="shared" ref="J6:O6" si="1">SUM(J9:J149)</f>
        <v>2</v>
      </c>
      <c r="K6" s="252">
        <f t="shared" si="1"/>
        <v>8</v>
      </c>
      <c r="L6" s="252">
        <f t="shared" si="1"/>
        <v>25</v>
      </c>
      <c r="M6" s="252">
        <f t="shared" si="1"/>
        <v>26</v>
      </c>
      <c r="N6" s="252">
        <f t="shared" si="1"/>
        <v>8</v>
      </c>
      <c r="O6" s="252">
        <f t="shared" si="1"/>
        <v>5</v>
      </c>
      <c r="P6" s="8"/>
      <c r="Q6" s="103"/>
      <c r="T6" s="8">
        <f t="shared" ref="T6:Y6" si="2">SUM(T9:T149)</f>
        <v>11</v>
      </c>
      <c r="U6" s="252">
        <f t="shared" si="2"/>
        <v>25</v>
      </c>
      <c r="V6" s="252">
        <f t="shared" si="2"/>
        <v>7</v>
      </c>
      <c r="W6" s="252">
        <f t="shared" si="2"/>
        <v>7</v>
      </c>
      <c r="X6" s="252">
        <f t="shared" si="2"/>
        <v>1</v>
      </c>
      <c r="Y6" s="252">
        <f t="shared" si="2"/>
        <v>18.5</v>
      </c>
      <c r="Z6" s="8"/>
    </row>
    <row r="7" spans="1:26" ht="16.5" thickTop="1" thickBot="1" x14ac:dyDescent="0.3">
      <c r="A7" s="189">
        <v>7</v>
      </c>
      <c r="B7" s="261" t="s">
        <v>159</v>
      </c>
      <c r="C7" s="261" t="s">
        <v>160</v>
      </c>
      <c r="D7" s="262">
        <v>13</v>
      </c>
      <c r="Q7" s="103"/>
    </row>
    <row r="8" spans="1:26" ht="15.75" thickBot="1" x14ac:dyDescent="0.3">
      <c r="A8" s="29">
        <v>3</v>
      </c>
      <c r="B8" s="261" t="s">
        <v>161</v>
      </c>
      <c r="C8" s="261" t="s">
        <v>162</v>
      </c>
      <c r="D8" s="262">
        <v>15</v>
      </c>
      <c r="G8" s="190" t="s">
        <v>52</v>
      </c>
      <c r="H8" s="191" t="s">
        <v>70</v>
      </c>
      <c r="I8" s="192" t="s">
        <v>256</v>
      </c>
      <c r="J8" s="193" t="s">
        <v>247</v>
      </c>
      <c r="K8" s="194" t="s">
        <v>213</v>
      </c>
      <c r="L8" s="194" t="s">
        <v>100</v>
      </c>
      <c r="M8" s="194" t="s">
        <v>214</v>
      </c>
      <c r="N8" s="194" t="s">
        <v>215</v>
      </c>
      <c r="O8" s="195" t="s">
        <v>27</v>
      </c>
      <c r="P8" s="195" t="s">
        <v>255</v>
      </c>
      <c r="Q8" s="196"/>
      <c r="R8" s="192"/>
      <c r="S8" s="192" t="s">
        <v>256</v>
      </c>
      <c r="T8" s="193" t="s">
        <v>247</v>
      </c>
      <c r="U8" s="194" t="s">
        <v>213</v>
      </c>
      <c r="V8" s="194" t="s">
        <v>100</v>
      </c>
      <c r="W8" s="194" t="s">
        <v>214</v>
      </c>
      <c r="X8" s="194" t="s">
        <v>215</v>
      </c>
      <c r="Y8" s="195" t="s">
        <v>27</v>
      </c>
      <c r="Z8" s="195" t="s">
        <v>255</v>
      </c>
    </row>
    <row r="9" spans="1:26" ht="15.75" thickBot="1" x14ac:dyDescent="0.3">
      <c r="A9" s="29">
        <v>4</v>
      </c>
      <c r="B9" s="261" t="s">
        <v>414</v>
      </c>
      <c r="C9" s="261" t="s">
        <v>196</v>
      </c>
      <c r="D9" s="262">
        <v>13</v>
      </c>
      <c r="G9" s="76" t="s">
        <v>257</v>
      </c>
      <c r="H9" s="197" t="s">
        <v>258</v>
      </c>
      <c r="I9" s="198" t="s">
        <v>406</v>
      </c>
      <c r="J9" s="199"/>
      <c r="K9" s="26"/>
      <c r="L9" s="199">
        <v>2</v>
      </c>
      <c r="M9" s="199">
        <v>2</v>
      </c>
      <c r="N9" s="200">
        <v>2</v>
      </c>
      <c r="O9" s="201"/>
      <c r="P9" s="201"/>
      <c r="Q9" s="202"/>
      <c r="R9" s="198"/>
      <c r="S9" s="198"/>
      <c r="T9" s="199"/>
      <c r="U9" s="199"/>
      <c r="V9" s="199"/>
      <c r="W9" s="199"/>
      <c r="X9" s="200"/>
      <c r="Y9" s="201"/>
      <c r="Z9" s="201"/>
    </row>
    <row r="10" spans="1:26" x14ac:dyDescent="0.25">
      <c r="A10" s="29"/>
      <c r="B10" s="261"/>
      <c r="C10" s="261" t="s">
        <v>6</v>
      </c>
      <c r="D10" s="262">
        <v>0</v>
      </c>
      <c r="G10" s="71" t="s">
        <v>259</v>
      </c>
      <c r="H10" s="203" t="s">
        <v>258</v>
      </c>
      <c r="I10" s="204">
        <v>0</v>
      </c>
      <c r="J10" s="26"/>
      <c r="K10" s="26"/>
      <c r="L10" s="26"/>
      <c r="M10" s="26"/>
      <c r="N10" s="39"/>
      <c r="O10" s="205"/>
      <c r="P10" s="205"/>
      <c r="Q10" s="202"/>
      <c r="R10" s="204"/>
      <c r="S10" s="204"/>
      <c r="T10" s="26"/>
      <c r="U10" s="26"/>
      <c r="V10" s="26"/>
      <c r="W10" s="26"/>
      <c r="X10" s="39"/>
      <c r="Y10" s="205"/>
      <c r="Z10" s="205"/>
    </row>
    <row r="11" spans="1:26" x14ac:dyDescent="0.25">
      <c r="A11" s="29"/>
      <c r="B11" s="261" t="s">
        <v>2</v>
      </c>
      <c r="C11" s="261" t="s">
        <v>166</v>
      </c>
      <c r="D11" s="262">
        <v>0</v>
      </c>
      <c r="G11" s="71"/>
      <c r="H11" s="203" t="s">
        <v>258</v>
      </c>
      <c r="I11" s="204"/>
      <c r="J11" s="26"/>
      <c r="K11" s="26"/>
      <c r="L11" s="26"/>
      <c r="M11" s="26"/>
      <c r="N11" s="39"/>
      <c r="O11" s="205"/>
      <c r="P11" s="205"/>
      <c r="Q11" s="202"/>
      <c r="R11" s="204"/>
      <c r="S11" s="204"/>
      <c r="T11" s="26"/>
      <c r="U11" s="26"/>
      <c r="V11" s="26"/>
      <c r="W11" s="26"/>
      <c r="X11" s="39"/>
      <c r="Y11" s="205"/>
      <c r="Z11" s="205"/>
    </row>
    <row r="12" spans="1:26" ht="15.75" thickBot="1" x14ac:dyDescent="0.3">
      <c r="A12" s="29"/>
      <c r="B12" s="261" t="s">
        <v>56</v>
      </c>
      <c r="C12" s="261"/>
      <c r="D12" s="262"/>
      <c r="G12" s="71"/>
      <c r="H12" s="203" t="s">
        <v>258</v>
      </c>
      <c r="I12" s="204"/>
      <c r="J12" s="26"/>
      <c r="K12" s="26"/>
      <c r="L12" s="26"/>
      <c r="M12" s="26"/>
      <c r="N12" s="39"/>
      <c r="O12" s="205"/>
      <c r="P12" s="205"/>
      <c r="Q12" s="202"/>
      <c r="R12" s="204"/>
      <c r="S12" s="204"/>
      <c r="T12" s="26"/>
      <c r="U12" s="26"/>
      <c r="V12" s="26"/>
      <c r="W12" s="26"/>
      <c r="X12" s="39"/>
      <c r="Y12" s="205"/>
      <c r="Z12" s="205"/>
    </row>
    <row r="13" spans="1:26" ht="15.75" thickBot="1" x14ac:dyDescent="0.3">
      <c r="A13" s="29"/>
      <c r="B13" s="404" t="s">
        <v>169</v>
      </c>
      <c r="C13" s="261"/>
      <c r="D13" s="262"/>
      <c r="G13" s="73" t="s">
        <v>260</v>
      </c>
      <c r="H13" s="191" t="s">
        <v>70</v>
      </c>
      <c r="I13" s="192" t="s">
        <v>256</v>
      </c>
      <c r="J13" s="193" t="s">
        <v>247</v>
      </c>
      <c r="K13" s="194" t="s">
        <v>213</v>
      </c>
      <c r="L13" s="194" t="s">
        <v>100</v>
      </c>
      <c r="M13" s="194" t="s">
        <v>214</v>
      </c>
      <c r="N13" s="194" t="s">
        <v>215</v>
      </c>
      <c r="O13" s="195" t="s">
        <v>27</v>
      </c>
      <c r="P13" s="195" t="s">
        <v>255</v>
      </c>
      <c r="Q13" s="196"/>
      <c r="R13" s="192"/>
      <c r="S13" s="192" t="s">
        <v>256</v>
      </c>
      <c r="T13" s="193" t="s">
        <v>247</v>
      </c>
      <c r="U13" s="194" t="s">
        <v>213</v>
      </c>
      <c r="V13" s="194" t="s">
        <v>100</v>
      </c>
      <c r="W13" s="194" t="s">
        <v>214</v>
      </c>
      <c r="X13" s="194" t="s">
        <v>215</v>
      </c>
      <c r="Y13" s="195" t="s">
        <v>27</v>
      </c>
      <c r="Z13" s="195" t="s">
        <v>255</v>
      </c>
    </row>
    <row r="14" spans="1:26" ht="15.75" thickBot="1" x14ac:dyDescent="0.3">
      <c r="A14" s="29"/>
      <c r="B14" s="261"/>
      <c r="C14" s="266" t="s">
        <v>7</v>
      </c>
      <c r="D14" s="206">
        <f>SUM(D7:D13)</f>
        <v>41</v>
      </c>
      <c r="G14" s="75" t="s">
        <v>164</v>
      </c>
      <c r="H14" s="126" t="s">
        <v>258</v>
      </c>
      <c r="I14" s="162" t="s">
        <v>45</v>
      </c>
      <c r="J14" s="142"/>
      <c r="K14" s="142"/>
      <c r="L14" s="142">
        <v>1</v>
      </c>
      <c r="M14" s="142">
        <v>1</v>
      </c>
      <c r="N14" s="160"/>
      <c r="O14" s="163"/>
      <c r="P14" s="163"/>
      <c r="Q14" s="207"/>
      <c r="R14" s="208"/>
      <c r="S14" s="208"/>
      <c r="T14" s="142"/>
      <c r="U14" s="142"/>
      <c r="V14" s="142"/>
      <c r="W14" s="142"/>
      <c r="X14" s="160"/>
      <c r="Y14" s="163"/>
      <c r="Z14" s="163"/>
    </row>
    <row r="15" spans="1:26" ht="16.5" thickTop="1" thickBot="1" x14ac:dyDescent="0.3">
      <c r="A15" s="30"/>
      <c r="B15" s="269"/>
      <c r="C15" s="269"/>
      <c r="D15" s="270"/>
      <c r="G15" s="209" t="s">
        <v>261</v>
      </c>
      <c r="H15" s="210" t="s">
        <v>258</v>
      </c>
      <c r="I15" s="208" t="s">
        <v>202</v>
      </c>
      <c r="J15" s="142"/>
      <c r="K15" s="142"/>
      <c r="L15" s="142">
        <v>2</v>
      </c>
      <c r="M15" s="142">
        <v>2</v>
      </c>
      <c r="N15" s="213"/>
      <c r="O15" s="214"/>
      <c r="P15" s="214"/>
      <c r="Q15" s="215"/>
      <c r="R15" s="242"/>
      <c r="S15" s="242"/>
      <c r="T15" s="243"/>
      <c r="U15" s="243"/>
      <c r="V15" s="243"/>
      <c r="W15" s="243"/>
      <c r="X15" s="110"/>
      <c r="Y15" s="214"/>
      <c r="Z15" s="214"/>
    </row>
    <row r="16" spans="1:26" ht="15.75" thickBot="1" x14ac:dyDescent="0.3">
      <c r="G16" s="209">
        <f>SUM(H16:H28)</f>
        <v>19</v>
      </c>
      <c r="H16" s="217">
        <f>MAX(K16:N16)+MAX(U16:X16)</f>
        <v>2</v>
      </c>
      <c r="I16" s="83" t="s">
        <v>165</v>
      </c>
      <c r="J16" s="83"/>
      <c r="K16" s="83"/>
      <c r="L16" s="83">
        <v>1</v>
      </c>
      <c r="M16" s="83">
        <v>1</v>
      </c>
      <c r="N16">
        <v>2</v>
      </c>
      <c r="O16" s="218">
        <f>(J16+K16)*$Y$3</f>
        <v>0</v>
      </c>
      <c r="P16" s="218"/>
      <c r="Q16" s="303"/>
      <c r="R16" s="349" t="s">
        <v>167</v>
      </c>
      <c r="S16" s="284" t="s">
        <v>168</v>
      </c>
      <c r="T16" s="146">
        <v>2</v>
      </c>
      <c r="U16" s="146"/>
      <c r="V16" s="146"/>
      <c r="W16" s="146"/>
      <c r="X16" s="147"/>
      <c r="Y16" s="298">
        <f>(T16+U16)*$Y$3</f>
        <v>1</v>
      </c>
      <c r="Z16" s="218"/>
    </row>
    <row r="17" spans="1:26" x14ac:dyDescent="0.25">
      <c r="A17" s="28" t="s">
        <v>19</v>
      </c>
      <c r="B17" s="89"/>
      <c r="C17" s="89" t="s">
        <v>13</v>
      </c>
      <c r="D17" s="222">
        <f>(J6+K6)*$Y$3</f>
        <v>5</v>
      </c>
      <c r="G17" s="71"/>
      <c r="H17" s="217">
        <f t="shared" ref="H17:H28" si="3">MAX(K17:N17)+MAX(U17:X17)</f>
        <v>1</v>
      </c>
      <c r="I17" s="46"/>
      <c r="J17" s="46"/>
      <c r="K17" s="46"/>
      <c r="L17" s="46"/>
      <c r="M17" s="46"/>
      <c r="N17" s="58"/>
      <c r="O17" s="223">
        <f t="shared" ref="O17:O28" si="4">(J17+K17)*$Y$3</f>
        <v>0</v>
      </c>
      <c r="P17" s="223"/>
      <c r="Q17" s="303"/>
      <c r="R17" s="326"/>
      <c r="S17" s="67" t="s">
        <v>170</v>
      </c>
      <c r="T17" s="68"/>
      <c r="U17" s="68">
        <v>1</v>
      </c>
      <c r="V17" s="68"/>
      <c r="W17" s="68"/>
      <c r="X17" s="50"/>
      <c r="Y17" s="327">
        <f t="shared" ref="Y17:Y28" si="5">(T17+U17)*$Y$3</f>
        <v>0.5</v>
      </c>
      <c r="Z17" s="223"/>
    </row>
    <row r="18" spans="1:26" ht="15.75" thickBot="1" x14ac:dyDescent="0.3">
      <c r="A18" s="29"/>
      <c r="C18" s="6" t="s">
        <v>14</v>
      </c>
      <c r="D18" s="224">
        <f>(J6+K6+T6+U6)*$Y$2</f>
        <v>9.2000000000000011</v>
      </c>
      <c r="G18" s="71"/>
      <c r="H18" s="217">
        <f t="shared" si="3"/>
        <v>1</v>
      </c>
      <c r="I18" t="s">
        <v>53</v>
      </c>
      <c r="L18">
        <v>1</v>
      </c>
      <c r="N18" s="58"/>
      <c r="O18" s="223">
        <f t="shared" si="4"/>
        <v>0</v>
      </c>
      <c r="P18" s="223"/>
      <c r="Q18" s="303"/>
      <c r="R18" s="326"/>
      <c r="S18" s="67" t="s">
        <v>322</v>
      </c>
      <c r="T18" s="68">
        <v>2</v>
      </c>
      <c r="U18" s="68"/>
      <c r="V18" s="68"/>
      <c r="W18" s="68"/>
      <c r="X18" s="50"/>
      <c r="Y18" s="327">
        <f t="shared" si="5"/>
        <v>1</v>
      </c>
      <c r="Z18" s="223"/>
    </row>
    <row r="19" spans="1:26" ht="16.5" thickTop="1" thickBot="1" x14ac:dyDescent="0.3">
      <c r="A19" s="30"/>
      <c r="B19" s="91"/>
      <c r="C19" s="225" t="s">
        <v>7</v>
      </c>
      <c r="D19" s="226">
        <f>SUM(D17:D18)</f>
        <v>14.200000000000001</v>
      </c>
      <c r="G19" s="71"/>
      <c r="H19" s="217">
        <f t="shared" si="3"/>
        <v>3</v>
      </c>
      <c r="I19" s="58" t="s">
        <v>359</v>
      </c>
      <c r="J19" s="58"/>
      <c r="K19" s="58"/>
      <c r="L19" s="58"/>
      <c r="M19" s="58">
        <v>2</v>
      </c>
      <c r="N19" s="58"/>
      <c r="O19" s="223">
        <f t="shared" si="4"/>
        <v>0</v>
      </c>
      <c r="P19" s="223"/>
      <c r="Q19" s="303"/>
      <c r="R19" s="326"/>
      <c r="S19" s="67" t="s">
        <v>46</v>
      </c>
      <c r="T19" s="68"/>
      <c r="U19" s="68">
        <v>1</v>
      </c>
      <c r="V19" s="68"/>
      <c r="W19" s="68"/>
      <c r="X19" s="50"/>
      <c r="Y19" s="327">
        <f t="shared" si="5"/>
        <v>0.5</v>
      </c>
      <c r="Z19" s="223"/>
    </row>
    <row r="20" spans="1:26" ht="15.75" thickBot="1" x14ac:dyDescent="0.3">
      <c r="G20" s="71"/>
      <c r="H20" s="217">
        <f t="shared" si="3"/>
        <v>2</v>
      </c>
      <c r="I20" s="58" t="s">
        <v>107</v>
      </c>
      <c r="J20" s="58"/>
      <c r="K20" s="58"/>
      <c r="L20" s="58">
        <v>1</v>
      </c>
      <c r="M20" s="58">
        <v>1</v>
      </c>
      <c r="N20" s="58"/>
      <c r="O20" s="223">
        <f t="shared" si="4"/>
        <v>0</v>
      </c>
      <c r="P20" s="223"/>
      <c r="Q20" s="303"/>
      <c r="R20" s="326"/>
      <c r="S20" s="67" t="s">
        <v>171</v>
      </c>
      <c r="T20" s="68"/>
      <c r="U20" s="68">
        <v>1</v>
      </c>
      <c r="V20" s="68"/>
      <c r="W20" s="68"/>
      <c r="X20" s="50"/>
      <c r="Y20" s="327">
        <f t="shared" si="5"/>
        <v>0.5</v>
      </c>
      <c r="Z20" s="223"/>
    </row>
    <row r="21" spans="1:26" x14ac:dyDescent="0.25">
      <c r="A21" s="227" t="s">
        <v>262</v>
      </c>
      <c r="B21" s="282"/>
      <c r="C21" s="282"/>
      <c r="D21" s="280"/>
      <c r="G21" s="71"/>
      <c r="H21" s="217">
        <f t="shared" si="3"/>
        <v>3</v>
      </c>
      <c r="I21" s="59" t="s">
        <v>96</v>
      </c>
      <c r="J21" s="274"/>
      <c r="K21" s="274"/>
      <c r="L21" s="274">
        <v>1</v>
      </c>
      <c r="M21" s="274">
        <v>2</v>
      </c>
      <c r="N21" s="58"/>
      <c r="O21" s="223">
        <f t="shared" si="4"/>
        <v>0</v>
      </c>
      <c r="P21" s="223"/>
      <c r="Q21" s="303"/>
      <c r="R21" s="350"/>
      <c r="S21" s="342" t="s">
        <v>77</v>
      </c>
      <c r="T21" s="334"/>
      <c r="U21" s="334">
        <v>1</v>
      </c>
      <c r="V21" s="334"/>
      <c r="W21" s="334">
        <v>1</v>
      </c>
      <c r="X21" s="347"/>
      <c r="Y21" s="327">
        <f t="shared" si="5"/>
        <v>0.5</v>
      </c>
      <c r="Z21" s="223"/>
    </row>
    <row r="22" spans="1:26" x14ac:dyDescent="0.25">
      <c r="A22" s="228"/>
      <c r="B22" s="164" t="s">
        <v>251</v>
      </c>
      <c r="C22" s="164"/>
      <c r="D22" s="165"/>
      <c r="G22" s="71"/>
      <c r="H22" s="217">
        <f t="shared" si="3"/>
        <v>0</v>
      </c>
      <c r="I22" s="58"/>
      <c r="J22" s="58"/>
      <c r="K22" s="58"/>
      <c r="L22" s="58"/>
      <c r="M22" s="58"/>
      <c r="N22" s="58"/>
      <c r="O22" s="223">
        <f t="shared" si="4"/>
        <v>0</v>
      </c>
      <c r="P22" s="223"/>
      <c r="Q22" s="303"/>
      <c r="R22" s="351" t="s">
        <v>86</v>
      </c>
      <c r="S22" s="348" t="s">
        <v>173</v>
      </c>
      <c r="T22" s="329">
        <v>1</v>
      </c>
      <c r="U22" s="329"/>
      <c r="V22" s="329"/>
      <c r="W22" s="329"/>
      <c r="X22" s="346"/>
      <c r="Y22" s="327">
        <f t="shared" si="5"/>
        <v>0.5</v>
      </c>
      <c r="Z22" s="223"/>
    </row>
    <row r="23" spans="1:26" x14ac:dyDescent="0.25">
      <c r="A23" s="29"/>
      <c r="B23" s="166"/>
      <c r="C23" s="24" t="s">
        <v>20</v>
      </c>
      <c r="D23" s="405">
        <f>B23*0.5</f>
        <v>0</v>
      </c>
      <c r="G23" s="71"/>
      <c r="H23" s="217">
        <f t="shared" si="3"/>
        <v>1</v>
      </c>
      <c r="I23" s="58"/>
      <c r="J23" s="58"/>
      <c r="K23" s="58"/>
      <c r="L23" s="58"/>
      <c r="M23" s="58"/>
      <c r="N23" s="58"/>
      <c r="O23" s="223">
        <f t="shared" si="4"/>
        <v>0</v>
      </c>
      <c r="P23" s="223"/>
      <c r="Q23" s="303"/>
      <c r="R23" s="326"/>
      <c r="S23" s="67" t="s">
        <v>44</v>
      </c>
      <c r="T23" s="68"/>
      <c r="U23" s="68">
        <v>1</v>
      </c>
      <c r="V23" s="68"/>
      <c r="W23" s="68"/>
      <c r="X23" s="50"/>
      <c r="Y23" s="327">
        <f t="shared" si="5"/>
        <v>0.5</v>
      </c>
      <c r="Z23" s="223"/>
    </row>
    <row r="24" spans="1:26" x14ac:dyDescent="0.25">
      <c r="A24" s="29"/>
      <c r="B24" s="166">
        <v>1</v>
      </c>
      <c r="C24" s="24" t="s">
        <v>21</v>
      </c>
      <c r="D24" s="405">
        <f>B24</f>
        <v>1</v>
      </c>
      <c r="G24" s="71"/>
      <c r="H24" s="217">
        <f t="shared" si="3"/>
        <v>2</v>
      </c>
      <c r="I24" s="58" t="s">
        <v>195</v>
      </c>
      <c r="J24" s="58">
        <v>1</v>
      </c>
      <c r="K24" s="58">
        <v>2</v>
      </c>
      <c r="L24" s="58"/>
      <c r="M24" s="58"/>
      <c r="N24" s="58"/>
      <c r="O24" s="223">
        <f t="shared" si="4"/>
        <v>1.5</v>
      </c>
      <c r="P24" s="223"/>
      <c r="Q24" s="303"/>
      <c r="R24" s="326"/>
      <c r="S24" s="67" t="s">
        <v>199</v>
      </c>
      <c r="T24" s="68">
        <v>1</v>
      </c>
      <c r="U24" s="68"/>
      <c r="V24" s="68"/>
      <c r="W24" s="68"/>
      <c r="X24" s="50"/>
      <c r="Y24" s="327">
        <f t="shared" si="5"/>
        <v>0.5</v>
      </c>
      <c r="Z24" s="223"/>
    </row>
    <row r="25" spans="1:26" x14ac:dyDescent="0.25">
      <c r="A25" s="29"/>
      <c r="B25" s="166">
        <v>1</v>
      </c>
      <c r="C25" s="24" t="s">
        <v>22</v>
      </c>
      <c r="D25" s="405">
        <f t="shared" ref="D25:D26" si="6">B25</f>
        <v>1</v>
      </c>
      <c r="G25" s="71"/>
      <c r="H25" s="217">
        <f t="shared" si="3"/>
        <v>1</v>
      </c>
      <c r="I25" s="58"/>
      <c r="J25" s="58"/>
      <c r="K25" s="58"/>
      <c r="L25" s="58"/>
      <c r="M25" s="58"/>
      <c r="N25" s="58"/>
      <c r="O25" s="223">
        <f t="shared" si="4"/>
        <v>0</v>
      </c>
      <c r="P25" s="223"/>
      <c r="Q25" s="303"/>
      <c r="R25" s="350"/>
      <c r="S25" s="342" t="s">
        <v>206</v>
      </c>
      <c r="T25" s="334"/>
      <c r="U25" s="334">
        <v>1</v>
      </c>
      <c r="V25" s="334"/>
      <c r="W25" s="334"/>
      <c r="X25" s="347"/>
      <c r="Y25" s="327">
        <f t="shared" si="5"/>
        <v>0.5</v>
      </c>
      <c r="Z25" s="223"/>
    </row>
    <row r="26" spans="1:26" x14ac:dyDescent="0.25">
      <c r="A26" s="29"/>
      <c r="B26" s="166">
        <v>3</v>
      </c>
      <c r="C26" s="24" t="s">
        <v>23</v>
      </c>
      <c r="D26" s="405">
        <f t="shared" si="6"/>
        <v>3</v>
      </c>
      <c r="G26" s="71"/>
      <c r="H26" s="217">
        <f t="shared" si="3"/>
        <v>0</v>
      </c>
      <c r="I26" s="58"/>
      <c r="J26" s="58"/>
      <c r="K26" s="58"/>
      <c r="L26" s="58"/>
      <c r="M26" s="58"/>
      <c r="N26" s="58"/>
      <c r="O26" s="223">
        <f t="shared" si="4"/>
        <v>0</v>
      </c>
      <c r="P26" s="223"/>
      <c r="Q26" s="303"/>
      <c r="R26" s="273"/>
      <c r="S26" s="267"/>
      <c r="T26" s="267"/>
      <c r="U26" s="267"/>
      <c r="V26" s="267"/>
      <c r="W26" s="267"/>
      <c r="X26" s="262"/>
      <c r="Y26" s="327">
        <f t="shared" si="5"/>
        <v>0</v>
      </c>
      <c r="Z26" s="223"/>
    </row>
    <row r="27" spans="1:26" ht="15.75" thickBot="1" x14ac:dyDescent="0.3">
      <c r="A27" s="30"/>
      <c r="B27" s="167"/>
      <c r="C27" s="168" t="s">
        <v>25</v>
      </c>
      <c r="D27" s="169">
        <f>SUM(D23:D26)</f>
        <v>5</v>
      </c>
      <c r="G27" s="71"/>
      <c r="H27" s="217">
        <f t="shared" si="3"/>
        <v>3</v>
      </c>
      <c r="I27" s="58"/>
      <c r="J27" s="58"/>
      <c r="K27" s="58"/>
      <c r="L27" s="58"/>
      <c r="M27" s="58"/>
      <c r="N27" s="58"/>
      <c r="O27" s="223">
        <f t="shared" si="4"/>
        <v>0</v>
      </c>
      <c r="P27" s="223"/>
      <c r="Q27" s="303"/>
      <c r="R27" s="273" t="s">
        <v>249</v>
      </c>
      <c r="S27" s="267" t="s">
        <v>356</v>
      </c>
      <c r="T27" s="267"/>
      <c r="U27" s="267">
        <v>3</v>
      </c>
      <c r="V27" s="267">
        <v>1</v>
      </c>
      <c r="W27" s="267"/>
      <c r="X27" s="262"/>
      <c r="Y27" s="327">
        <f t="shared" si="5"/>
        <v>1.5</v>
      </c>
      <c r="Z27" s="223"/>
    </row>
    <row r="28" spans="1:26" ht="15.75" thickBot="1" x14ac:dyDescent="0.3">
      <c r="G28" s="72"/>
      <c r="H28" s="232">
        <f t="shared" si="3"/>
        <v>0</v>
      </c>
      <c r="I28" s="61"/>
      <c r="J28" s="61"/>
      <c r="K28" s="61"/>
      <c r="L28" s="61"/>
      <c r="M28" s="61"/>
      <c r="N28" s="61"/>
      <c r="O28" s="223">
        <f t="shared" si="4"/>
        <v>0</v>
      </c>
      <c r="P28" s="223"/>
      <c r="Q28" s="306"/>
      <c r="R28" s="276"/>
      <c r="S28" s="277"/>
      <c r="T28" s="277"/>
      <c r="U28" s="277"/>
      <c r="V28" s="277"/>
      <c r="W28" s="277"/>
      <c r="X28" s="270"/>
      <c r="Y28" s="327">
        <f t="shared" si="5"/>
        <v>0</v>
      </c>
      <c r="Z28" s="223"/>
    </row>
    <row r="29" spans="1:26" ht="15.75" thickBot="1" x14ac:dyDescent="0.3">
      <c r="A29" s="227" t="s">
        <v>263</v>
      </c>
      <c r="B29" s="89"/>
      <c r="C29" s="89"/>
      <c r="D29" s="15"/>
      <c r="G29" s="190" t="s">
        <v>264</v>
      </c>
      <c r="H29" s="191" t="s">
        <v>70</v>
      </c>
      <c r="I29" s="192" t="s">
        <v>256</v>
      </c>
      <c r="J29" s="193" t="s">
        <v>247</v>
      </c>
      <c r="K29" s="194" t="s">
        <v>213</v>
      </c>
      <c r="L29" s="194" t="s">
        <v>100</v>
      </c>
      <c r="M29" s="194" t="s">
        <v>214</v>
      </c>
      <c r="N29" s="194" t="s">
        <v>215</v>
      </c>
      <c r="O29" s="195" t="s">
        <v>27</v>
      </c>
      <c r="P29" s="195" t="s">
        <v>255</v>
      </c>
      <c r="Q29" s="196"/>
      <c r="R29" s="192" t="s">
        <v>42</v>
      </c>
      <c r="S29" s="192" t="s">
        <v>256</v>
      </c>
      <c r="T29" s="193" t="s">
        <v>247</v>
      </c>
      <c r="U29" s="194" t="s">
        <v>213</v>
      </c>
      <c r="V29" s="194" t="s">
        <v>100</v>
      </c>
      <c r="W29" s="194" t="s">
        <v>214</v>
      </c>
      <c r="X29" s="194" t="s">
        <v>215</v>
      </c>
      <c r="Y29" s="195" t="s">
        <v>27</v>
      </c>
      <c r="Z29" s="195" t="s">
        <v>255</v>
      </c>
    </row>
    <row r="30" spans="1:26" ht="15.75" thickBot="1" x14ac:dyDescent="0.3">
      <c r="A30" s="228"/>
      <c r="C30" t="s">
        <v>26</v>
      </c>
      <c r="D30" s="17">
        <f>P2</f>
        <v>0</v>
      </c>
      <c r="G30" s="76" t="s">
        <v>164</v>
      </c>
      <c r="H30" s="122" t="s">
        <v>258</v>
      </c>
      <c r="I30" s="208" t="s">
        <v>202</v>
      </c>
      <c r="J30" s="142"/>
      <c r="K30" s="142"/>
      <c r="L30" s="142">
        <v>2</v>
      </c>
      <c r="M30" s="142">
        <v>2</v>
      </c>
      <c r="N30" s="160"/>
      <c r="O30" s="163"/>
      <c r="P30" s="163"/>
      <c r="Q30" s="207"/>
      <c r="R30" s="208"/>
      <c r="S30" s="208"/>
      <c r="T30" s="142"/>
      <c r="U30" s="142"/>
      <c r="V30" s="142"/>
      <c r="W30" s="142"/>
      <c r="X30" s="160"/>
      <c r="Y30" s="163"/>
      <c r="Z30" s="163"/>
    </row>
    <row r="31" spans="1:26" ht="15.75" thickBot="1" x14ac:dyDescent="0.3">
      <c r="A31" s="29"/>
      <c r="B31" s="164" t="s">
        <v>251</v>
      </c>
      <c r="C31" s="164"/>
      <c r="D31" s="231"/>
      <c r="G31" s="209" t="s">
        <v>261</v>
      </c>
      <c r="H31" s="234" t="s">
        <v>258</v>
      </c>
      <c r="I31" s="216" t="s">
        <v>360</v>
      </c>
      <c r="J31" s="212"/>
      <c r="K31" s="212"/>
      <c r="L31" s="212">
        <v>1</v>
      </c>
      <c r="M31" s="212">
        <v>1</v>
      </c>
      <c r="N31" s="213"/>
      <c r="O31" s="214"/>
      <c r="P31" s="214"/>
      <c r="Q31" s="215"/>
      <c r="R31" s="216"/>
      <c r="S31" s="216"/>
      <c r="T31" s="212"/>
      <c r="U31" s="212"/>
      <c r="V31" s="212"/>
      <c r="W31" s="212"/>
      <c r="X31" s="213"/>
      <c r="Y31" s="214"/>
      <c r="Z31" s="214"/>
    </row>
    <row r="32" spans="1:26" ht="16.5" thickTop="1" thickBot="1" x14ac:dyDescent="0.3">
      <c r="A32" s="29"/>
      <c r="B32" s="166"/>
      <c r="C32" s="24" t="s">
        <v>16</v>
      </c>
      <c r="D32" s="25">
        <f>INT(B32/4)</f>
        <v>0</v>
      </c>
      <c r="G32" s="407">
        <f>SUM(H32:H43)</f>
        <v>20</v>
      </c>
      <c r="H32" s="407">
        <f>MAX(K32:N32)+MAX(U32:X32)</f>
        <v>3</v>
      </c>
      <c r="I32" s="407" t="s">
        <v>85</v>
      </c>
      <c r="J32" s="407"/>
      <c r="K32" s="407"/>
      <c r="L32" s="407">
        <v>2</v>
      </c>
      <c r="M32" s="407">
        <v>1</v>
      </c>
      <c r="N32" s="407"/>
      <c r="O32" s="407">
        <f>(J32+K32)*$Y$3</f>
        <v>0</v>
      </c>
      <c r="P32" s="407"/>
      <c r="Q32" s="407"/>
      <c r="R32" s="407" t="s">
        <v>128</v>
      </c>
      <c r="S32" s="407" t="s">
        <v>127</v>
      </c>
      <c r="T32" s="407">
        <v>1</v>
      </c>
      <c r="U32" s="407"/>
      <c r="V32" s="407">
        <v>1</v>
      </c>
      <c r="W32" s="407">
        <v>1</v>
      </c>
      <c r="X32" s="407"/>
      <c r="Y32" s="218">
        <f>(T32+U32)*$Y$3</f>
        <v>0.5</v>
      </c>
      <c r="Z32" s="218"/>
    </row>
    <row r="33" spans="1:26" ht="16.5" thickTop="1" thickBot="1" x14ac:dyDescent="0.3">
      <c r="A33" s="29"/>
      <c r="B33" s="166"/>
      <c r="C33" s="24" t="s">
        <v>17</v>
      </c>
      <c r="D33" s="25">
        <f>INT(B33/3)</f>
        <v>0</v>
      </c>
      <c r="G33" s="407"/>
      <c r="H33" s="407">
        <f t="shared" ref="H33:H43" si="7">MAX(K33:N33)+MAX(U33:X33)</f>
        <v>1</v>
      </c>
      <c r="I33" s="407" t="s">
        <v>117</v>
      </c>
      <c r="J33" s="407"/>
      <c r="K33" s="407">
        <v>1</v>
      </c>
      <c r="L33" s="407">
        <v>1</v>
      </c>
      <c r="M33" s="407">
        <v>1</v>
      </c>
      <c r="N33" s="407"/>
      <c r="O33" s="407">
        <f t="shared" ref="O33:O43" si="8">(J33+K33)*$Y$3</f>
        <v>0.5</v>
      </c>
      <c r="P33" s="407"/>
      <c r="Q33" s="407"/>
      <c r="R33" s="407"/>
      <c r="S33" s="407"/>
      <c r="T33" s="407"/>
      <c r="U33" s="407"/>
      <c r="V33" s="407"/>
      <c r="W33" s="407"/>
      <c r="X33" s="407"/>
      <c r="Y33" s="223">
        <f t="shared" ref="Y33:Y43" si="9">(T33+U33)*$Y$3</f>
        <v>0</v>
      </c>
      <c r="Z33" s="223"/>
    </row>
    <row r="34" spans="1:26" ht="16.5" thickTop="1" thickBot="1" x14ac:dyDescent="0.3">
      <c r="A34" s="29"/>
      <c r="B34" s="166"/>
      <c r="C34" s="24" t="s">
        <v>18</v>
      </c>
      <c r="D34" s="25">
        <f>B34</f>
        <v>0</v>
      </c>
      <c r="G34" s="407"/>
      <c r="H34" s="407">
        <f t="shared" si="7"/>
        <v>2</v>
      </c>
      <c r="I34" s="407"/>
      <c r="J34" s="407"/>
      <c r="K34" s="407"/>
      <c r="L34" s="407"/>
      <c r="M34" s="407"/>
      <c r="N34" s="407"/>
      <c r="O34" s="407">
        <f t="shared" si="8"/>
        <v>0</v>
      </c>
      <c r="P34" s="407"/>
      <c r="Q34" s="407"/>
      <c r="R34" s="407" t="s">
        <v>245</v>
      </c>
      <c r="S34" s="407" t="s">
        <v>335</v>
      </c>
      <c r="T34" s="407">
        <v>1</v>
      </c>
      <c r="U34" s="407">
        <v>2</v>
      </c>
      <c r="V34" s="407"/>
      <c r="W34" s="407"/>
      <c r="X34" s="407"/>
      <c r="Y34" s="223">
        <f t="shared" si="9"/>
        <v>1.5</v>
      </c>
      <c r="Z34" s="223"/>
    </row>
    <row r="35" spans="1:26" ht="16.5" thickTop="1" thickBot="1" x14ac:dyDescent="0.3">
      <c r="A35" s="29"/>
      <c r="C35" t="s">
        <v>12</v>
      </c>
      <c r="D35" s="141">
        <f>INT((D14-10)/5)</f>
        <v>6</v>
      </c>
      <c r="G35" s="407"/>
      <c r="H35" s="407">
        <f t="shared" si="7"/>
        <v>2</v>
      </c>
      <c r="I35" s="407"/>
      <c r="J35" s="407"/>
      <c r="K35" s="407"/>
      <c r="L35" s="407"/>
      <c r="M35" s="407"/>
      <c r="N35" s="407"/>
      <c r="O35" s="407">
        <f t="shared" si="8"/>
        <v>0</v>
      </c>
      <c r="P35" s="407"/>
      <c r="Q35" s="407"/>
      <c r="R35" s="407" t="s">
        <v>60</v>
      </c>
      <c r="S35" s="407" t="s">
        <v>336</v>
      </c>
      <c r="T35" s="407">
        <v>1</v>
      </c>
      <c r="U35" s="407">
        <v>2</v>
      </c>
      <c r="V35" s="407"/>
      <c r="W35" s="407"/>
      <c r="X35" s="407"/>
      <c r="Y35" s="223">
        <f t="shared" si="9"/>
        <v>1.5</v>
      </c>
      <c r="Z35" s="223"/>
    </row>
    <row r="36" spans="1:26" ht="16.5" thickTop="1" thickBot="1" x14ac:dyDescent="0.3">
      <c r="A36" s="29"/>
      <c r="C36" s="7" t="s">
        <v>7</v>
      </c>
      <c r="D36" s="236">
        <f>D27-(D30+D35)</f>
        <v>-1</v>
      </c>
      <c r="G36" s="408" t="s">
        <v>367</v>
      </c>
      <c r="H36" s="407">
        <f t="shared" si="7"/>
        <v>3</v>
      </c>
      <c r="I36" s="407" t="s">
        <v>172</v>
      </c>
      <c r="J36" s="407">
        <v>1</v>
      </c>
      <c r="K36" s="407"/>
      <c r="L36" s="407">
        <v>1</v>
      </c>
      <c r="M36" s="407">
        <v>1</v>
      </c>
      <c r="N36" s="407"/>
      <c r="O36" s="407">
        <f t="shared" si="8"/>
        <v>0.5</v>
      </c>
      <c r="P36" s="407"/>
      <c r="Q36" s="407"/>
      <c r="R36" s="407" t="s">
        <v>118</v>
      </c>
      <c r="S36" s="407" t="s">
        <v>174</v>
      </c>
      <c r="T36" s="407">
        <v>1</v>
      </c>
      <c r="U36" s="407">
        <v>2</v>
      </c>
      <c r="V36" s="407"/>
      <c r="W36" s="407"/>
      <c r="X36" s="407"/>
      <c r="Y36" s="223">
        <f t="shared" si="9"/>
        <v>1.5</v>
      </c>
      <c r="Z36" s="223"/>
    </row>
    <row r="37" spans="1:26" ht="16.5" thickTop="1" thickBot="1" x14ac:dyDescent="0.3">
      <c r="A37" s="30"/>
      <c r="B37" s="91"/>
      <c r="C37" s="91" t="s">
        <v>34</v>
      </c>
      <c r="D37" s="16">
        <f>IF(D36&lt;=0,0,D35)</f>
        <v>0</v>
      </c>
      <c r="G37" s="408" t="s">
        <v>367</v>
      </c>
      <c r="H37" s="407">
        <f t="shared" si="7"/>
        <v>2</v>
      </c>
      <c r="I37" s="407"/>
      <c r="J37" s="407"/>
      <c r="K37" s="407"/>
      <c r="L37" s="407"/>
      <c r="M37" s="407"/>
      <c r="N37" s="407"/>
      <c r="O37" s="407">
        <f t="shared" si="8"/>
        <v>0</v>
      </c>
      <c r="P37" s="407"/>
      <c r="Q37" s="407"/>
      <c r="R37" s="407" t="s">
        <v>175</v>
      </c>
      <c r="S37" s="407" t="s">
        <v>383</v>
      </c>
      <c r="T37" s="407"/>
      <c r="U37" s="407">
        <v>2</v>
      </c>
      <c r="V37" s="407"/>
      <c r="W37" s="407"/>
      <c r="X37" s="407"/>
      <c r="Y37" s="223">
        <f t="shared" si="9"/>
        <v>1</v>
      </c>
      <c r="Z37" s="223"/>
    </row>
    <row r="38" spans="1:26" ht="16.5" thickTop="1" thickBot="1" x14ac:dyDescent="0.3">
      <c r="G38" s="408" t="s">
        <v>367</v>
      </c>
      <c r="H38" s="407">
        <f t="shared" si="7"/>
        <v>2</v>
      </c>
      <c r="I38" s="407"/>
      <c r="J38" s="407"/>
      <c r="K38" s="407"/>
      <c r="L38" s="407"/>
      <c r="M38" s="407"/>
      <c r="N38" s="407"/>
      <c r="O38" s="407">
        <f t="shared" si="8"/>
        <v>0</v>
      </c>
      <c r="P38" s="407"/>
      <c r="Q38" s="407"/>
      <c r="R38" s="407" t="s">
        <v>176</v>
      </c>
      <c r="S38" s="407" t="s">
        <v>384</v>
      </c>
      <c r="T38" s="407"/>
      <c r="U38" s="407">
        <v>2</v>
      </c>
      <c r="V38" s="407"/>
      <c r="W38" s="407"/>
      <c r="X38" s="407"/>
      <c r="Y38" s="223">
        <f t="shared" si="9"/>
        <v>1</v>
      </c>
      <c r="Z38" s="223"/>
    </row>
    <row r="39" spans="1:26" ht="16.5" thickTop="1" thickBot="1" x14ac:dyDescent="0.3">
      <c r="G39" s="408" t="s">
        <v>367</v>
      </c>
      <c r="H39" s="407">
        <f t="shared" si="7"/>
        <v>0</v>
      </c>
      <c r="I39" s="407"/>
      <c r="J39" s="407"/>
      <c r="K39" s="407"/>
      <c r="L39" s="407"/>
      <c r="M39" s="407"/>
      <c r="N39" s="407"/>
      <c r="O39" s="407">
        <f t="shared" si="8"/>
        <v>0</v>
      </c>
      <c r="P39" s="407"/>
      <c r="Q39" s="407"/>
      <c r="R39" s="407"/>
      <c r="S39" s="407"/>
      <c r="T39" s="407"/>
      <c r="U39" s="407"/>
      <c r="V39" s="407"/>
      <c r="W39" s="407"/>
      <c r="X39" s="407"/>
      <c r="Y39" s="223">
        <f t="shared" si="9"/>
        <v>0</v>
      </c>
      <c r="Z39" s="223"/>
    </row>
    <row r="40" spans="1:26" ht="16.5" thickTop="1" thickBot="1" x14ac:dyDescent="0.3">
      <c r="C40" s="9" t="s">
        <v>27</v>
      </c>
      <c r="D40" s="9">
        <f>D19-D37</f>
        <v>14.200000000000001</v>
      </c>
      <c r="G40" s="408" t="s">
        <v>367</v>
      </c>
      <c r="H40" s="407">
        <f t="shared" si="7"/>
        <v>3</v>
      </c>
      <c r="I40" s="407" t="s">
        <v>358</v>
      </c>
      <c r="J40" s="407"/>
      <c r="K40" s="407"/>
      <c r="L40" s="407">
        <v>2</v>
      </c>
      <c r="M40" s="407">
        <v>2</v>
      </c>
      <c r="N40" s="407"/>
      <c r="O40" s="407">
        <f t="shared" si="8"/>
        <v>0</v>
      </c>
      <c r="P40" s="407"/>
      <c r="Q40" s="407"/>
      <c r="R40" s="407" t="s">
        <v>200</v>
      </c>
      <c r="S40" s="407" t="s">
        <v>129</v>
      </c>
      <c r="T40" s="407"/>
      <c r="U40" s="407"/>
      <c r="V40" s="407">
        <v>1</v>
      </c>
      <c r="W40" s="407">
        <v>1</v>
      </c>
      <c r="X40" s="407"/>
      <c r="Y40" s="223">
        <f t="shared" si="9"/>
        <v>0</v>
      </c>
      <c r="Z40" s="223"/>
    </row>
    <row r="41" spans="1:26" ht="16.5" thickTop="1" thickBot="1" x14ac:dyDescent="0.3">
      <c r="G41" s="408" t="s">
        <v>367</v>
      </c>
      <c r="H41" s="407">
        <f t="shared" si="7"/>
        <v>1</v>
      </c>
      <c r="I41" s="407" t="s">
        <v>250</v>
      </c>
      <c r="J41" s="407"/>
      <c r="K41" s="407">
        <v>1</v>
      </c>
      <c r="L41" s="407">
        <v>1</v>
      </c>
      <c r="M41" s="407">
        <v>1</v>
      </c>
      <c r="N41" s="407"/>
      <c r="O41" s="407">
        <f t="shared" si="8"/>
        <v>0.5</v>
      </c>
      <c r="P41" s="407"/>
      <c r="Q41" s="407"/>
      <c r="R41" s="407"/>
      <c r="S41" s="407"/>
      <c r="T41" s="407"/>
      <c r="U41" s="407"/>
      <c r="V41" s="407"/>
      <c r="W41" s="407"/>
      <c r="X41" s="407"/>
      <c r="Y41" s="223">
        <f t="shared" si="9"/>
        <v>0</v>
      </c>
      <c r="Z41" s="223"/>
    </row>
    <row r="42" spans="1:26" ht="16.5" thickTop="1" thickBot="1" x14ac:dyDescent="0.3">
      <c r="G42" s="407"/>
      <c r="H42" s="407">
        <f t="shared" si="7"/>
        <v>1</v>
      </c>
      <c r="I42" s="407"/>
      <c r="J42" s="407"/>
      <c r="K42" s="407"/>
      <c r="L42" s="407"/>
      <c r="M42" s="407"/>
      <c r="N42" s="407"/>
      <c r="O42" s="407">
        <f t="shared" si="8"/>
        <v>0</v>
      </c>
      <c r="P42" s="407"/>
      <c r="Q42" s="407"/>
      <c r="R42" s="407" t="s">
        <v>365</v>
      </c>
      <c r="S42" s="407" t="s">
        <v>366</v>
      </c>
      <c r="T42" s="407"/>
      <c r="U42" s="407"/>
      <c r="V42" s="407">
        <v>1</v>
      </c>
      <c r="W42" s="407">
        <v>1</v>
      </c>
      <c r="X42" s="407"/>
      <c r="Y42" s="223">
        <f t="shared" si="9"/>
        <v>0</v>
      </c>
      <c r="Z42" s="223"/>
    </row>
    <row r="43" spans="1:26" ht="16.5" thickTop="1" thickBot="1" x14ac:dyDescent="0.3">
      <c r="G43" s="407"/>
      <c r="H43" s="407">
        <f t="shared" si="7"/>
        <v>0</v>
      </c>
      <c r="I43" s="407"/>
      <c r="J43" s="407"/>
      <c r="K43" s="407"/>
      <c r="L43" s="407"/>
      <c r="M43" s="407"/>
      <c r="N43" s="407"/>
      <c r="O43" s="407">
        <f t="shared" si="8"/>
        <v>0</v>
      </c>
      <c r="P43" s="407"/>
      <c r="Q43" s="407"/>
      <c r="R43" s="407"/>
      <c r="S43" s="407"/>
      <c r="T43" s="407"/>
      <c r="U43" s="407"/>
      <c r="V43" s="407"/>
      <c r="W43" s="407"/>
      <c r="X43" s="407"/>
      <c r="Y43" s="223">
        <f t="shared" si="9"/>
        <v>0</v>
      </c>
      <c r="Z43" s="223"/>
    </row>
    <row r="44" spans="1:26" ht="16.5" thickTop="1" thickBot="1" x14ac:dyDescent="0.3">
      <c r="G44" s="190" t="s">
        <v>265</v>
      </c>
      <c r="H44" s="191" t="s">
        <v>70</v>
      </c>
      <c r="I44" s="192" t="s">
        <v>256</v>
      </c>
      <c r="J44" s="161" t="s">
        <v>247</v>
      </c>
      <c r="K44" s="194" t="s">
        <v>213</v>
      </c>
      <c r="L44" s="194" t="s">
        <v>100</v>
      </c>
      <c r="M44" s="194" t="s">
        <v>214</v>
      </c>
      <c r="N44" s="194" t="s">
        <v>215</v>
      </c>
      <c r="O44" s="195" t="s">
        <v>27</v>
      </c>
      <c r="P44" s="195" t="s">
        <v>255</v>
      </c>
      <c r="Q44" s="196"/>
      <c r="R44" s="192"/>
      <c r="S44" s="192" t="s">
        <v>256</v>
      </c>
      <c r="T44" s="161" t="s">
        <v>247</v>
      </c>
      <c r="U44" s="194" t="s">
        <v>213</v>
      </c>
      <c r="V44" s="194" t="s">
        <v>100</v>
      </c>
      <c r="W44" s="194" t="s">
        <v>214</v>
      </c>
      <c r="X44" s="194" t="s">
        <v>215</v>
      </c>
      <c r="Y44" s="195" t="s">
        <v>27</v>
      </c>
      <c r="Z44" s="195" t="s">
        <v>255</v>
      </c>
    </row>
    <row r="45" spans="1:26" ht="15.75" thickBot="1" x14ac:dyDescent="0.3">
      <c r="G45" s="76" t="s">
        <v>164</v>
      </c>
      <c r="H45" s="122" t="s">
        <v>258</v>
      </c>
      <c r="I45" s="208"/>
      <c r="J45" s="142"/>
      <c r="K45" s="142"/>
      <c r="L45" s="142"/>
      <c r="M45" s="142"/>
      <c r="N45" s="160"/>
      <c r="O45" s="163"/>
      <c r="P45" s="163"/>
      <c r="Q45" s="207"/>
      <c r="R45" s="208"/>
      <c r="S45" s="208"/>
      <c r="T45" s="142"/>
      <c r="U45" s="142"/>
      <c r="V45" s="142"/>
      <c r="W45" s="142"/>
      <c r="X45" s="160"/>
      <c r="Y45" s="163"/>
      <c r="Z45" s="163"/>
    </row>
    <row r="46" spans="1:26" ht="15.75" thickBot="1" x14ac:dyDescent="0.3">
      <c r="G46" s="209" t="s">
        <v>261</v>
      </c>
      <c r="H46" s="246" t="s">
        <v>258</v>
      </c>
      <c r="I46" s="216"/>
      <c r="J46" s="212"/>
      <c r="K46" s="212"/>
      <c r="L46" s="212"/>
      <c r="M46" s="212"/>
      <c r="N46" s="213"/>
      <c r="O46" s="214"/>
      <c r="P46" s="214"/>
      <c r="Q46" s="215"/>
      <c r="R46" s="216"/>
      <c r="S46" s="216"/>
      <c r="T46" s="212"/>
      <c r="U46" s="212"/>
      <c r="V46" s="212"/>
      <c r="W46" s="212"/>
      <c r="X46" s="213"/>
      <c r="Y46" s="214"/>
      <c r="Z46" s="214"/>
    </row>
    <row r="47" spans="1:26" x14ac:dyDescent="0.25">
      <c r="G47" s="209">
        <f>SUM(H47:H62)</f>
        <v>10</v>
      </c>
      <c r="H47" s="238">
        <f>MAX(K47:N47)+MAX(U47:X47)</f>
        <v>4</v>
      </c>
      <c r="I47" s="274" t="s">
        <v>55</v>
      </c>
      <c r="J47" s="274"/>
      <c r="K47" s="274"/>
      <c r="L47" s="274">
        <v>2</v>
      </c>
      <c r="M47" s="274">
        <v>1</v>
      </c>
      <c r="O47" s="218">
        <f>(J47+K47)*$Y$3</f>
        <v>0</v>
      </c>
      <c r="P47" s="218"/>
      <c r="Q47" s="202"/>
      <c r="R47" s="219" t="s">
        <v>118</v>
      </c>
      <c r="S47" s="219" t="s">
        <v>357</v>
      </c>
      <c r="T47" s="220"/>
      <c r="U47" s="220">
        <v>2</v>
      </c>
      <c r="V47" s="220"/>
      <c r="W47" s="220"/>
      <c r="X47" s="221"/>
      <c r="Y47" s="218">
        <f t="shared" ref="Y47:Y62" si="10">(T47+U47)*$Y$3</f>
        <v>1</v>
      </c>
      <c r="Z47" s="218"/>
    </row>
    <row r="48" spans="1:26" x14ac:dyDescent="0.25">
      <c r="G48" s="77"/>
      <c r="H48" s="217">
        <f t="shared" ref="H48:H69" si="11">MAX(K48:N48)+MAX(U48:X48)</f>
        <v>3</v>
      </c>
      <c r="I48" s="274" t="s">
        <v>73</v>
      </c>
      <c r="J48" s="274"/>
      <c r="K48" s="274"/>
      <c r="L48" s="274">
        <v>1</v>
      </c>
      <c r="M48" s="274">
        <v>2</v>
      </c>
      <c r="N48" s="58"/>
      <c r="O48" s="223">
        <f t="shared" ref="O48:O62" si="12">(J48+K48)*$Y$3</f>
        <v>0</v>
      </c>
      <c r="P48" s="223"/>
      <c r="Q48" s="202"/>
      <c r="R48" s="59" t="s">
        <v>266</v>
      </c>
      <c r="S48" s="59" t="s">
        <v>267</v>
      </c>
      <c r="T48" s="58"/>
      <c r="U48" s="58">
        <v>1</v>
      </c>
      <c r="V48" s="58">
        <v>1</v>
      </c>
      <c r="W48" s="58">
        <v>1</v>
      </c>
      <c r="Y48" s="223">
        <f t="shared" si="10"/>
        <v>0.5</v>
      </c>
      <c r="Z48" s="223"/>
    </row>
    <row r="49" spans="7:26" x14ac:dyDescent="0.25">
      <c r="G49" s="77"/>
      <c r="H49" s="217">
        <f t="shared" si="11"/>
        <v>0</v>
      </c>
      <c r="I49" s="267"/>
      <c r="J49" s="58"/>
      <c r="K49" s="58"/>
      <c r="L49" s="58"/>
      <c r="M49" s="58"/>
      <c r="N49" s="58"/>
      <c r="O49" s="223">
        <f t="shared" si="12"/>
        <v>0</v>
      </c>
      <c r="P49" s="223"/>
      <c r="Q49" s="202"/>
      <c r="R49" s="59"/>
      <c r="S49" s="59"/>
      <c r="T49" s="58"/>
      <c r="U49" s="58"/>
      <c r="V49" s="58"/>
      <c r="W49" s="58"/>
      <c r="Y49" s="223">
        <f t="shared" si="10"/>
        <v>0</v>
      </c>
      <c r="Z49" s="223"/>
    </row>
    <row r="50" spans="7:26" x14ac:dyDescent="0.25">
      <c r="G50" s="77"/>
      <c r="H50" s="217">
        <f t="shared" si="11"/>
        <v>2</v>
      </c>
      <c r="I50" s="267"/>
      <c r="J50" s="58"/>
      <c r="K50" s="58"/>
      <c r="L50" s="58"/>
      <c r="M50" s="58"/>
      <c r="N50" s="58"/>
      <c r="O50" s="223">
        <f t="shared" si="12"/>
        <v>0</v>
      </c>
      <c r="P50" s="223"/>
      <c r="Q50" s="202"/>
      <c r="R50" s="59" t="s">
        <v>63</v>
      </c>
      <c r="S50" s="59" t="s">
        <v>337</v>
      </c>
      <c r="T50" s="58">
        <v>1</v>
      </c>
      <c r="U50" s="58">
        <v>1</v>
      </c>
      <c r="V50" s="58">
        <v>2</v>
      </c>
      <c r="W50" s="58">
        <v>2</v>
      </c>
      <c r="Y50" s="223">
        <f t="shared" si="10"/>
        <v>1</v>
      </c>
      <c r="Z50" s="223"/>
    </row>
    <row r="51" spans="7:26" x14ac:dyDescent="0.25">
      <c r="G51" s="77"/>
      <c r="H51" s="217">
        <f t="shared" si="11"/>
        <v>1</v>
      </c>
      <c r="I51" s="267"/>
      <c r="J51" s="58"/>
      <c r="K51" s="58"/>
      <c r="L51" s="58"/>
      <c r="M51" s="58"/>
      <c r="N51" s="58"/>
      <c r="O51" s="223">
        <f t="shared" si="12"/>
        <v>0</v>
      </c>
      <c r="P51" s="223"/>
      <c r="Q51" s="202"/>
      <c r="R51" s="59" t="s">
        <v>63</v>
      </c>
      <c r="S51" s="59" t="s">
        <v>338</v>
      </c>
      <c r="T51" s="58"/>
      <c r="U51" s="58">
        <v>1</v>
      </c>
      <c r="V51" s="58"/>
      <c r="W51" s="58"/>
      <c r="Y51" s="223">
        <f t="shared" si="10"/>
        <v>0.5</v>
      </c>
      <c r="Z51" s="223"/>
    </row>
    <row r="52" spans="7:26" x14ac:dyDescent="0.25">
      <c r="G52" s="77"/>
      <c r="H52" s="217">
        <f t="shared" si="11"/>
        <v>0</v>
      </c>
      <c r="I52" s="261"/>
      <c r="J52" s="58"/>
      <c r="K52" s="58"/>
      <c r="L52" s="58"/>
      <c r="M52" s="58"/>
      <c r="N52" s="58"/>
      <c r="O52" s="223">
        <f t="shared" si="12"/>
        <v>0</v>
      </c>
      <c r="P52" s="223"/>
      <c r="Q52" s="202"/>
      <c r="R52" s="59"/>
      <c r="S52" s="59"/>
      <c r="T52" s="58"/>
      <c r="U52" s="58"/>
      <c r="V52" s="58"/>
      <c r="W52" s="58"/>
      <c r="Y52" s="223">
        <f t="shared" si="10"/>
        <v>0</v>
      </c>
      <c r="Z52" s="223"/>
    </row>
    <row r="53" spans="7:26" x14ac:dyDescent="0.25">
      <c r="G53" s="77"/>
      <c r="H53" s="217">
        <f t="shared" si="11"/>
        <v>0</v>
      </c>
      <c r="I53" s="267"/>
      <c r="J53" s="58"/>
      <c r="K53" s="58"/>
      <c r="L53" s="58"/>
      <c r="M53" s="58"/>
      <c r="N53" s="58"/>
      <c r="O53" s="223">
        <f t="shared" si="12"/>
        <v>0</v>
      </c>
      <c r="P53" s="223"/>
      <c r="Q53" s="202"/>
      <c r="R53" s="229"/>
      <c r="S53" s="229"/>
      <c r="T53" s="230"/>
      <c r="U53" s="230"/>
      <c r="V53" s="230"/>
      <c r="W53" s="230"/>
      <c r="Y53" s="223">
        <f t="shared" si="10"/>
        <v>0</v>
      </c>
      <c r="Z53" s="223"/>
    </row>
    <row r="54" spans="7:26" x14ac:dyDescent="0.25">
      <c r="G54" s="77"/>
      <c r="H54" s="217">
        <f t="shared" si="11"/>
        <v>0</v>
      </c>
      <c r="I54" s="267"/>
      <c r="J54" s="58"/>
      <c r="K54" s="58"/>
      <c r="L54" s="58"/>
      <c r="M54" s="58"/>
      <c r="N54" s="58"/>
      <c r="O54" s="223">
        <f t="shared" si="12"/>
        <v>0</v>
      </c>
      <c r="P54" s="223"/>
      <c r="Q54" s="202"/>
      <c r="R54" s="59"/>
      <c r="S54" s="59"/>
      <c r="T54" s="58"/>
      <c r="U54" s="58"/>
      <c r="V54" s="58"/>
      <c r="W54" s="58"/>
      <c r="Y54" s="223">
        <f t="shared" si="10"/>
        <v>0</v>
      </c>
      <c r="Z54" s="223"/>
    </row>
    <row r="55" spans="7:26" x14ac:dyDescent="0.25">
      <c r="G55" s="77"/>
      <c r="H55" s="217">
        <f t="shared" si="11"/>
        <v>0</v>
      </c>
      <c r="I55" s="267"/>
      <c r="J55" s="58"/>
      <c r="K55" s="58"/>
      <c r="L55" s="58"/>
      <c r="M55" s="58"/>
      <c r="N55" s="58"/>
      <c r="O55" s="223">
        <f t="shared" si="12"/>
        <v>0</v>
      </c>
      <c r="P55" s="223"/>
      <c r="Q55" s="202"/>
      <c r="R55" s="59"/>
      <c r="S55" s="59"/>
      <c r="T55" s="58"/>
      <c r="U55" s="58"/>
      <c r="V55" s="58"/>
      <c r="W55" s="58"/>
      <c r="Y55" s="223">
        <f t="shared" si="10"/>
        <v>0</v>
      </c>
      <c r="Z55" s="223"/>
    </row>
    <row r="56" spans="7:26" x14ac:dyDescent="0.25">
      <c r="G56" s="77"/>
      <c r="H56" s="217">
        <f t="shared" si="11"/>
        <v>0</v>
      </c>
      <c r="I56" s="267"/>
      <c r="J56" s="58"/>
      <c r="K56" s="58"/>
      <c r="L56" s="58"/>
      <c r="M56" s="58"/>
      <c r="N56" s="58"/>
      <c r="O56" s="223">
        <f t="shared" si="12"/>
        <v>0</v>
      </c>
      <c r="P56" s="223"/>
      <c r="Q56" s="202"/>
      <c r="R56" s="59"/>
      <c r="S56" s="59"/>
      <c r="T56" s="58"/>
      <c r="U56" s="58"/>
      <c r="V56" s="58"/>
      <c r="W56" s="58"/>
      <c r="Y56" s="223">
        <f t="shared" si="10"/>
        <v>0</v>
      </c>
      <c r="Z56" s="223"/>
    </row>
    <row r="57" spans="7:26" x14ac:dyDescent="0.25">
      <c r="G57" s="77"/>
      <c r="H57" s="217">
        <f t="shared" si="11"/>
        <v>0</v>
      </c>
      <c r="I57" s="267"/>
      <c r="J57" s="58"/>
      <c r="K57" s="58"/>
      <c r="L57" s="58"/>
      <c r="M57" s="58"/>
      <c r="N57" s="58"/>
      <c r="O57" s="223">
        <f t="shared" si="12"/>
        <v>0</v>
      </c>
      <c r="P57" s="223"/>
      <c r="Q57" s="202"/>
      <c r="R57" s="59"/>
      <c r="S57" s="59"/>
      <c r="T57" s="58"/>
      <c r="U57" s="58"/>
      <c r="V57" s="58"/>
      <c r="W57" s="58"/>
      <c r="Y57" s="223">
        <f t="shared" si="10"/>
        <v>0</v>
      </c>
      <c r="Z57" s="223"/>
    </row>
    <row r="58" spans="7:26" x14ac:dyDescent="0.25">
      <c r="G58" s="77"/>
      <c r="H58" s="217">
        <f t="shared" si="11"/>
        <v>0</v>
      </c>
      <c r="I58" s="267"/>
      <c r="J58" s="58"/>
      <c r="K58" s="58"/>
      <c r="L58" s="58"/>
      <c r="M58" s="58"/>
      <c r="N58" s="58"/>
      <c r="O58" s="223">
        <f t="shared" si="12"/>
        <v>0</v>
      </c>
      <c r="P58" s="223"/>
      <c r="Q58" s="202"/>
      <c r="R58" s="59"/>
      <c r="S58" s="59"/>
      <c r="T58" s="58"/>
      <c r="U58" s="58"/>
      <c r="V58" s="58"/>
      <c r="W58" s="58"/>
      <c r="Y58" s="223">
        <f t="shared" si="10"/>
        <v>0</v>
      </c>
      <c r="Z58" s="223"/>
    </row>
    <row r="59" spans="7:26" x14ac:dyDescent="0.25">
      <c r="G59" s="77"/>
      <c r="H59" s="217">
        <f t="shared" si="11"/>
        <v>0</v>
      </c>
      <c r="I59" s="267"/>
      <c r="J59" s="58"/>
      <c r="K59" s="58"/>
      <c r="L59" s="58"/>
      <c r="M59" s="58"/>
      <c r="N59" s="58"/>
      <c r="O59" s="223">
        <f t="shared" si="12"/>
        <v>0</v>
      </c>
      <c r="P59" s="223"/>
      <c r="Q59" s="202"/>
      <c r="R59" s="59"/>
      <c r="S59" s="59"/>
      <c r="T59" s="58"/>
      <c r="U59" s="58"/>
      <c r="V59" s="58"/>
      <c r="W59" s="58"/>
      <c r="Y59" s="223">
        <f t="shared" si="10"/>
        <v>0</v>
      </c>
      <c r="Z59" s="223"/>
    </row>
    <row r="60" spans="7:26" x14ac:dyDescent="0.25">
      <c r="G60" s="77"/>
      <c r="H60" s="217">
        <f t="shared" si="11"/>
        <v>0</v>
      </c>
      <c r="I60" s="267"/>
      <c r="J60" s="58"/>
      <c r="K60" s="58"/>
      <c r="L60" s="58"/>
      <c r="M60" s="58"/>
      <c r="N60" s="58"/>
      <c r="O60" s="223">
        <f t="shared" si="12"/>
        <v>0</v>
      </c>
      <c r="P60" s="223"/>
      <c r="Q60" s="202"/>
      <c r="R60" s="59"/>
      <c r="S60" s="59"/>
      <c r="T60" s="58"/>
      <c r="U60" s="58"/>
      <c r="V60" s="58"/>
      <c r="W60" s="58"/>
      <c r="Y60" s="223">
        <f t="shared" si="10"/>
        <v>0</v>
      </c>
      <c r="Z60" s="223"/>
    </row>
    <row r="61" spans="7:26" x14ac:dyDescent="0.25">
      <c r="G61" s="77"/>
      <c r="H61" s="217">
        <f t="shared" si="11"/>
        <v>0</v>
      </c>
      <c r="I61" s="267"/>
      <c r="J61" s="58"/>
      <c r="K61" s="58"/>
      <c r="L61" s="58"/>
      <c r="M61" s="58"/>
      <c r="N61" s="58"/>
      <c r="O61" s="223">
        <f t="shared" si="12"/>
        <v>0</v>
      </c>
      <c r="P61" s="223"/>
      <c r="Q61" s="202"/>
      <c r="R61" s="59"/>
      <c r="S61" s="59"/>
      <c r="T61" s="58"/>
      <c r="U61" s="58"/>
      <c r="V61" s="58"/>
      <c r="W61" s="58"/>
      <c r="Y61" s="223">
        <f t="shared" si="10"/>
        <v>0</v>
      </c>
      <c r="Z61" s="223"/>
    </row>
    <row r="62" spans="7:26" ht="15.75" thickBot="1" x14ac:dyDescent="0.3">
      <c r="G62" s="77"/>
      <c r="H62" s="232">
        <f t="shared" si="11"/>
        <v>0</v>
      </c>
      <c r="I62" s="277"/>
      <c r="J62" s="61"/>
      <c r="K62" s="61"/>
      <c r="L62" s="61"/>
      <c r="M62" s="61"/>
      <c r="N62" s="61"/>
      <c r="O62" s="223">
        <f t="shared" si="12"/>
        <v>0</v>
      </c>
      <c r="P62" s="223"/>
      <c r="Q62" s="233"/>
      <c r="R62" s="82"/>
      <c r="S62" s="82"/>
      <c r="T62" s="61"/>
      <c r="U62" s="61"/>
      <c r="V62" s="61"/>
      <c r="W62" s="61"/>
      <c r="X62" s="91"/>
      <c r="Y62" s="223">
        <f t="shared" si="10"/>
        <v>0</v>
      </c>
      <c r="Z62" s="223"/>
    </row>
    <row r="63" spans="7:26" ht="15.75" thickBot="1" x14ac:dyDescent="0.3">
      <c r="G63" s="73" t="s">
        <v>268</v>
      </c>
      <c r="H63" s="191" t="s">
        <v>70</v>
      </c>
      <c r="I63" s="192" t="s">
        <v>256</v>
      </c>
      <c r="J63" s="193" t="s">
        <v>247</v>
      </c>
      <c r="K63" s="194" t="s">
        <v>213</v>
      </c>
      <c r="L63" s="194" t="s">
        <v>100</v>
      </c>
      <c r="M63" s="194" t="s">
        <v>214</v>
      </c>
      <c r="N63" s="194" t="s">
        <v>215</v>
      </c>
      <c r="O63" s="195" t="s">
        <v>27</v>
      </c>
      <c r="P63" s="195" t="s">
        <v>255</v>
      </c>
      <c r="Q63" s="196"/>
      <c r="R63" s="237"/>
      <c r="S63" s="237" t="s">
        <v>256</v>
      </c>
      <c r="T63" s="193" t="s">
        <v>247</v>
      </c>
      <c r="U63" s="194" t="s">
        <v>213</v>
      </c>
      <c r="V63" s="194" t="s">
        <v>100</v>
      </c>
      <c r="W63" s="194" t="s">
        <v>214</v>
      </c>
      <c r="X63" s="194" t="s">
        <v>215</v>
      </c>
      <c r="Y63" s="195" t="s">
        <v>27</v>
      </c>
      <c r="Z63" s="195" t="s">
        <v>255</v>
      </c>
    </row>
    <row r="64" spans="7:26" x14ac:dyDescent="0.25">
      <c r="G64" s="78" t="s">
        <v>269</v>
      </c>
      <c r="H64" s="238">
        <f t="shared" si="11"/>
        <v>2</v>
      </c>
      <c r="I64" s="29" t="s">
        <v>177</v>
      </c>
      <c r="N64">
        <v>1</v>
      </c>
      <c r="O64" s="218">
        <f t="shared" ref="O64:O69" si="13">(J64+K64)*$Y$3</f>
        <v>0</v>
      </c>
      <c r="P64" s="218"/>
      <c r="Q64" s="202"/>
      <c r="R64" s="70" t="s">
        <v>86</v>
      </c>
      <c r="S64" s="267" t="s">
        <v>439</v>
      </c>
      <c r="U64">
        <v>1</v>
      </c>
      <c r="X64">
        <v>1</v>
      </c>
      <c r="Y64" s="218">
        <v>1</v>
      </c>
      <c r="Z64" s="218"/>
    </row>
    <row r="65" spans="7:26" ht="15.75" thickBot="1" x14ac:dyDescent="0.3">
      <c r="G65" s="79" t="s">
        <v>178</v>
      </c>
      <c r="H65" s="232">
        <f t="shared" si="11"/>
        <v>2</v>
      </c>
      <c r="I65" s="82" t="s">
        <v>148</v>
      </c>
      <c r="J65" s="61"/>
      <c r="K65" s="61"/>
      <c r="L65" s="61"/>
      <c r="M65" s="61"/>
      <c r="N65" s="61">
        <v>2</v>
      </c>
      <c r="O65" s="239">
        <f t="shared" si="13"/>
        <v>0</v>
      </c>
      <c r="P65" s="239"/>
      <c r="Q65" s="233"/>
      <c r="R65" s="268"/>
      <c r="S65" s="91"/>
      <c r="T65" s="91"/>
      <c r="U65" s="91"/>
      <c r="V65" s="91"/>
      <c r="W65" s="91"/>
      <c r="X65" s="91"/>
      <c r="Y65" s="239">
        <f>(T65+U65)*$Y$3</f>
        <v>0</v>
      </c>
      <c r="Z65" s="239"/>
    </row>
    <row r="66" spans="7:26" s="249" customFormat="1" x14ac:dyDescent="0.25">
      <c r="G66" s="278" t="s">
        <v>339</v>
      </c>
      <c r="H66" s="238">
        <f t="shared" ref="H66:H67" si="14">MAX(K66:N66)+MAX(U66:X66)</f>
        <v>1</v>
      </c>
      <c r="I66" s="97" t="s">
        <v>407</v>
      </c>
      <c r="J66" s="279"/>
      <c r="K66" s="279">
        <v>1</v>
      </c>
      <c r="L66" s="279">
        <v>1</v>
      </c>
      <c r="M66" s="279">
        <v>1</v>
      </c>
      <c r="N66" s="279"/>
      <c r="O66" s="240">
        <f t="shared" ref="O66:O67" si="15">(J66+K66)*$Y$3</f>
        <v>0.5</v>
      </c>
      <c r="P66" s="240"/>
      <c r="Q66" s="207"/>
      <c r="R66" s="28"/>
      <c r="S66" s="28"/>
      <c r="T66" s="282"/>
      <c r="U66" s="282"/>
      <c r="V66" s="282"/>
      <c r="W66" s="282"/>
      <c r="X66" s="282"/>
      <c r="Y66" s="240">
        <f>(T66+U66)*$Y$3</f>
        <v>0</v>
      </c>
      <c r="Z66" s="240"/>
    </row>
    <row r="67" spans="7:26" s="249" customFormat="1" ht="15.75" thickBot="1" x14ac:dyDescent="0.3">
      <c r="G67" s="283" t="s">
        <v>178</v>
      </c>
      <c r="H67" s="232">
        <f t="shared" si="14"/>
        <v>1</v>
      </c>
      <c r="I67" s="30" t="s">
        <v>216</v>
      </c>
      <c r="J67" s="269"/>
      <c r="K67" s="269">
        <v>1</v>
      </c>
      <c r="L67" s="269"/>
      <c r="M67" s="269"/>
      <c r="N67" s="269"/>
      <c r="O67" s="239">
        <f t="shared" si="15"/>
        <v>0.5</v>
      </c>
      <c r="P67" s="239"/>
      <c r="Q67" s="233"/>
      <c r="R67" s="30"/>
      <c r="S67" s="30"/>
      <c r="T67" s="269"/>
      <c r="U67" s="269"/>
      <c r="V67" s="269"/>
      <c r="W67" s="269"/>
      <c r="X67" s="269"/>
      <c r="Y67" s="239">
        <f>(T67+U67)*$Y$3</f>
        <v>0</v>
      </c>
      <c r="Z67" s="239"/>
    </row>
    <row r="68" spans="7:26" x14ac:dyDescent="0.25">
      <c r="G68" s="78" t="s">
        <v>409</v>
      </c>
      <c r="H68" s="238">
        <f t="shared" si="11"/>
        <v>1</v>
      </c>
      <c r="I68" s="97" t="s">
        <v>407</v>
      </c>
      <c r="J68" s="63"/>
      <c r="K68" s="63">
        <v>1</v>
      </c>
      <c r="L68" s="63">
        <v>1</v>
      </c>
      <c r="M68" s="63">
        <v>1</v>
      </c>
      <c r="N68" s="63"/>
      <c r="O68" s="240">
        <f t="shared" si="13"/>
        <v>0.5</v>
      </c>
      <c r="P68" s="240"/>
      <c r="Q68" s="207"/>
      <c r="R68" s="28"/>
      <c r="S68" s="28"/>
      <c r="T68" s="89"/>
      <c r="U68" s="89"/>
      <c r="V68" s="89"/>
      <c r="W68" s="89"/>
      <c r="X68" s="89"/>
      <c r="Y68" s="240">
        <f>(T68+U68)*$Y$3</f>
        <v>0</v>
      </c>
      <c r="Z68" s="240"/>
    </row>
    <row r="69" spans="7:26" ht="15.75" thickBot="1" x14ac:dyDescent="0.3">
      <c r="G69" s="80" t="s">
        <v>178</v>
      </c>
      <c r="H69" s="232">
        <f t="shared" si="11"/>
        <v>0</v>
      </c>
      <c r="I69" s="30"/>
      <c r="J69" s="91"/>
      <c r="K69" s="91"/>
      <c r="L69" s="91"/>
      <c r="M69" s="91"/>
      <c r="N69" s="91"/>
      <c r="O69" s="239">
        <f t="shared" si="13"/>
        <v>0</v>
      </c>
      <c r="P69" s="239"/>
      <c r="Q69" s="233"/>
      <c r="R69" s="30"/>
      <c r="S69" s="30"/>
      <c r="T69" s="91"/>
      <c r="U69" s="91"/>
      <c r="V69" s="91"/>
      <c r="W69" s="91"/>
      <c r="X69" s="91"/>
      <c r="Y69" s="239">
        <f>(T69+U69)*$Y$3</f>
        <v>0</v>
      </c>
      <c r="Z69" s="239"/>
    </row>
    <row r="70" spans="7:26" ht="15.75" thickBot="1" x14ac:dyDescent="0.3"/>
    <row r="71" spans="7:26" ht="15.75" thickBot="1" x14ac:dyDescent="0.3">
      <c r="G71" s="73" t="s">
        <v>109</v>
      </c>
      <c r="H71" s="191" t="s">
        <v>70</v>
      </c>
      <c r="I71" s="192" t="s">
        <v>256</v>
      </c>
      <c r="J71" s="193" t="s">
        <v>247</v>
      </c>
      <c r="K71" s="194" t="s">
        <v>213</v>
      </c>
      <c r="L71" s="194" t="s">
        <v>100</v>
      </c>
      <c r="M71" s="194" t="s">
        <v>214</v>
      </c>
      <c r="N71" s="194" t="s">
        <v>215</v>
      </c>
      <c r="O71" s="195" t="s">
        <v>27</v>
      </c>
      <c r="P71" s="195" t="s">
        <v>255</v>
      </c>
      <c r="Q71" s="196"/>
      <c r="R71" s="192"/>
      <c r="S71" s="192" t="s">
        <v>256</v>
      </c>
      <c r="T71" s="193" t="s">
        <v>247</v>
      </c>
      <c r="U71" s="194" t="s">
        <v>213</v>
      </c>
      <c r="V71" s="194" t="s">
        <v>100</v>
      </c>
      <c r="W71" s="194" t="s">
        <v>214</v>
      </c>
      <c r="X71" s="194" t="s">
        <v>215</v>
      </c>
      <c r="Y71" s="195" t="s">
        <v>27</v>
      </c>
      <c r="Z71" s="195" t="s">
        <v>255</v>
      </c>
    </row>
    <row r="72" spans="7:26" ht="15.75" thickBot="1" x14ac:dyDescent="0.3">
      <c r="G72" s="76" t="s">
        <v>180</v>
      </c>
      <c r="H72" s="238">
        <f t="shared" ref="H72:H74" si="16">MAX(K72:N72)+MAX(U72:X72)</f>
        <v>1</v>
      </c>
      <c r="I72" s="58" t="s">
        <v>32</v>
      </c>
      <c r="J72" s="58"/>
      <c r="K72" s="58"/>
      <c r="L72" s="58"/>
      <c r="M72" s="58"/>
      <c r="N72" s="58">
        <v>1</v>
      </c>
      <c r="O72" s="223">
        <f t="shared" ref="O72:O78" si="17">(J72+K72)*$Y$3</f>
        <v>0</v>
      </c>
      <c r="P72" s="223"/>
      <c r="Q72" s="202"/>
      <c r="Y72" s="223">
        <f t="shared" ref="Y72:Y73" si="18">(T72+U72)*$Y$3</f>
        <v>0</v>
      </c>
      <c r="Z72" s="223"/>
    </row>
    <row r="73" spans="7:26" x14ac:dyDescent="0.25">
      <c r="G73" s="209" t="s">
        <v>270</v>
      </c>
      <c r="H73" s="217">
        <f t="shared" si="16"/>
        <v>0</v>
      </c>
      <c r="I73" s="58"/>
      <c r="J73" s="58"/>
      <c r="K73" s="58"/>
      <c r="L73" s="58"/>
      <c r="M73" s="58"/>
      <c r="N73" s="58"/>
      <c r="O73" s="223">
        <f t="shared" si="17"/>
        <v>0</v>
      </c>
      <c r="P73" s="223"/>
      <c r="Q73" s="202"/>
      <c r="R73" s="46"/>
      <c r="S73" s="46"/>
      <c r="T73" s="46"/>
      <c r="U73" s="46"/>
      <c r="V73" s="46"/>
      <c r="W73" s="46"/>
      <c r="Y73" s="223">
        <f t="shared" si="18"/>
        <v>0</v>
      </c>
      <c r="Z73" s="223"/>
    </row>
    <row r="74" spans="7:26" x14ac:dyDescent="0.25">
      <c r="G74" s="209">
        <f>SUM(H72:H76)</f>
        <v>1</v>
      </c>
      <c r="H74" s="217">
        <f t="shared" si="16"/>
        <v>0</v>
      </c>
      <c r="I74" s="58"/>
      <c r="J74" s="58"/>
      <c r="K74" s="58"/>
      <c r="L74" s="58"/>
      <c r="M74" s="58"/>
      <c r="N74" s="58"/>
      <c r="O74" s="223">
        <f t="shared" si="17"/>
        <v>0</v>
      </c>
      <c r="P74" s="223"/>
      <c r="Q74" s="202"/>
      <c r="Y74" s="223">
        <f t="shared" ref="Y74:Y76" si="19">SUM(T74:U74)*$Y$3</f>
        <v>0</v>
      </c>
      <c r="Z74" s="223"/>
    </row>
    <row r="75" spans="7:26" x14ac:dyDescent="0.25">
      <c r="G75" s="71"/>
      <c r="H75" s="217">
        <f>MAX(K74:N74)+MAX(U74:X74)</f>
        <v>0</v>
      </c>
      <c r="I75" s="58"/>
      <c r="J75" s="58"/>
      <c r="K75" s="58"/>
      <c r="L75" s="58"/>
      <c r="M75" s="58"/>
      <c r="N75" s="58"/>
      <c r="O75" s="223">
        <f t="shared" si="17"/>
        <v>0</v>
      </c>
      <c r="P75" s="223"/>
      <c r="Q75" s="202"/>
      <c r="Y75" s="223">
        <f t="shared" si="19"/>
        <v>0</v>
      </c>
      <c r="Z75" s="223"/>
    </row>
    <row r="76" spans="7:26" ht="15.75" thickBot="1" x14ac:dyDescent="0.3">
      <c r="G76" s="71"/>
      <c r="H76" s="217">
        <f>MAX(K75:N75)+MAX(U75:X75)</f>
        <v>0</v>
      </c>
      <c r="I76" s="58"/>
      <c r="J76" s="58"/>
      <c r="K76" s="58"/>
      <c r="L76" s="58"/>
      <c r="M76" s="58"/>
      <c r="N76" s="58"/>
      <c r="O76" s="241">
        <f t="shared" si="17"/>
        <v>0</v>
      </c>
      <c r="P76" s="241"/>
      <c r="Q76" s="202"/>
      <c r="Y76" s="241">
        <f t="shared" si="19"/>
        <v>0</v>
      </c>
      <c r="Z76" s="241"/>
    </row>
    <row r="77" spans="7:26" x14ac:dyDescent="0.25">
      <c r="G77" s="78" t="s">
        <v>340</v>
      </c>
      <c r="H77" s="238">
        <f t="shared" ref="H77:H78" si="20">MAX(K77:N77)+MAX(U77:X77)</f>
        <v>1</v>
      </c>
      <c r="I77" s="63" t="s">
        <v>179</v>
      </c>
      <c r="J77" s="63"/>
      <c r="K77" s="63">
        <v>1</v>
      </c>
      <c r="L77" s="63">
        <v>1</v>
      </c>
      <c r="M77" s="63">
        <v>1</v>
      </c>
      <c r="N77" s="63"/>
      <c r="O77" s="240">
        <f t="shared" si="17"/>
        <v>0.5</v>
      </c>
      <c r="P77" s="240"/>
      <c r="Q77" s="207"/>
      <c r="R77" s="89"/>
      <c r="S77" s="89"/>
      <c r="T77" s="89"/>
      <c r="U77" s="89"/>
      <c r="V77" s="89"/>
      <c r="W77" s="89"/>
      <c r="X77" s="89"/>
      <c r="Y77" s="240">
        <f t="shared" ref="Y77:Y78" si="21">(T77+U77)*$Y$3</f>
        <v>0</v>
      </c>
      <c r="Z77" s="240"/>
    </row>
    <row r="78" spans="7:26" ht="15.75" thickBot="1" x14ac:dyDescent="0.3">
      <c r="G78" s="80" t="s">
        <v>178</v>
      </c>
      <c r="H78" s="232">
        <f t="shared" si="20"/>
        <v>0</v>
      </c>
      <c r="I78" s="30"/>
      <c r="J78" s="91"/>
      <c r="K78" s="91"/>
      <c r="L78" s="91"/>
      <c r="M78" s="91"/>
      <c r="N78" s="91"/>
      <c r="O78" s="239">
        <f t="shared" si="17"/>
        <v>0</v>
      </c>
      <c r="P78" s="239"/>
      <c r="Q78" s="233"/>
      <c r="R78" s="91"/>
      <c r="S78" s="91"/>
      <c r="T78" s="91"/>
      <c r="U78" s="91"/>
      <c r="V78" s="91"/>
      <c r="W78" s="91"/>
      <c r="X78" s="91"/>
      <c r="Y78" s="239">
        <f t="shared" si="21"/>
        <v>0</v>
      </c>
      <c r="Z78" s="239"/>
    </row>
  </sheetData>
  <mergeCells count="1">
    <mergeCell ref="T4:U4"/>
  </mergeCells>
  <conditionalFormatting sqref="D2">
    <cfRule type="cellIs" dxfId="41" priority="1" operator="lessThan">
      <formula>0</formula>
    </cfRule>
    <cfRule type="cellIs" dxfId="40" priority="2" operator="equal">
      <formula>0</formula>
    </cfRule>
    <cfRule type="cellIs" dxfId="39" priority="3" operator="greaterThan">
      <formula>0</formula>
    </cfRule>
  </conditionalFormatting>
  <conditionalFormatting sqref="D40">
    <cfRule type="cellIs" dxfId="38" priority="4" operator="equal">
      <formula>0</formula>
    </cfRule>
    <cfRule type="cellIs" dxfId="37" priority="5" operator="lessThan">
      <formula>0</formula>
    </cfRule>
    <cfRule type="cellIs" dxfId="36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FFCC"/>
  </sheetPr>
  <dimension ref="A1:Z90"/>
  <sheetViews>
    <sheetView topLeftCell="A18" zoomScale="80" zoomScaleNormal="80" zoomScaleSheetLayoutView="98" workbookViewId="0">
      <selection activeCell="C51" sqref="C51"/>
    </sheetView>
  </sheetViews>
  <sheetFormatPr defaultRowHeight="15" x14ac:dyDescent="0.25"/>
  <cols>
    <col min="1" max="1" width="9.140625" style="249"/>
    <col min="2" max="2" width="10.7109375" style="249" customWidth="1"/>
    <col min="3" max="3" width="18.140625" style="249" customWidth="1"/>
    <col min="4" max="4" width="9.140625" style="249"/>
    <col min="5" max="6" width="4.140625" style="249" customWidth="1"/>
    <col min="7" max="7" width="19" style="249" customWidth="1"/>
    <col min="8" max="8" width="5.5703125" style="54" customWidth="1"/>
    <col min="9" max="9" width="27.5703125" style="249" customWidth="1"/>
    <col min="10" max="10" width="5.85546875" style="249" customWidth="1"/>
    <col min="11" max="11" width="6.42578125" style="249" customWidth="1"/>
    <col min="12" max="12" width="6.5703125" style="249" customWidth="1"/>
    <col min="13" max="13" width="6.42578125" style="249" customWidth="1"/>
    <col min="14" max="14" width="6.140625" style="249" customWidth="1"/>
    <col min="15" max="15" width="9.140625" style="249"/>
    <col min="16" max="16" width="6.28515625" style="249" customWidth="1"/>
    <col min="17" max="17" width="3.42578125" style="249" customWidth="1"/>
    <col min="18" max="18" width="20.7109375" style="249" customWidth="1"/>
    <col min="19" max="19" width="23.28515625" style="249" customWidth="1"/>
    <col min="20" max="24" width="6" style="249" customWidth="1"/>
    <col min="25" max="25" width="9.140625" style="249"/>
    <col min="26" max="26" width="6.5703125" style="249" customWidth="1"/>
    <col min="27" max="16384" width="9.140625" style="249"/>
  </cols>
  <sheetData>
    <row r="1" spans="1:26" ht="15.75" thickBot="1" x14ac:dyDescent="0.3"/>
    <row r="2" spans="1:26" x14ac:dyDescent="0.25">
      <c r="C2" s="250" t="s">
        <v>28</v>
      </c>
      <c r="D2" s="250">
        <f>D40+D3+D4</f>
        <v>14.2</v>
      </c>
      <c r="I2" s="251" t="s">
        <v>33</v>
      </c>
      <c r="J2" s="252">
        <f t="shared" ref="J2:P2" si="0">J6+T6</f>
        <v>13</v>
      </c>
      <c r="K2" s="252">
        <f t="shared" si="0"/>
        <v>15</v>
      </c>
      <c r="L2" s="252">
        <f t="shared" si="0"/>
        <v>12</v>
      </c>
      <c r="M2" s="252">
        <f t="shared" si="0"/>
        <v>15</v>
      </c>
      <c r="N2" s="252">
        <f t="shared" si="0"/>
        <v>6</v>
      </c>
      <c r="O2" s="252">
        <f t="shared" si="0"/>
        <v>14</v>
      </c>
      <c r="P2" s="252">
        <f t="shared" si="0"/>
        <v>2</v>
      </c>
      <c r="W2" s="175" t="s">
        <v>248</v>
      </c>
      <c r="X2" s="176"/>
      <c r="Y2" s="177">
        <v>0.2</v>
      </c>
      <c r="Z2" s="178"/>
    </row>
    <row r="3" spans="1:26" ht="15.75" thickBot="1" x14ac:dyDescent="0.3">
      <c r="C3" s="253" t="s">
        <v>157</v>
      </c>
      <c r="D3" s="253"/>
      <c r="W3" s="179" t="s">
        <v>246</v>
      </c>
      <c r="X3" s="180"/>
      <c r="Y3" s="181">
        <v>0.5</v>
      </c>
    </row>
    <row r="4" spans="1:26" ht="15.75" thickBot="1" x14ac:dyDescent="0.3">
      <c r="C4" s="253" t="s">
        <v>158</v>
      </c>
      <c r="D4" s="253"/>
      <c r="I4" s="254" t="s">
        <v>15</v>
      </c>
      <c r="J4" s="254"/>
      <c r="K4" s="254"/>
      <c r="Q4" s="103"/>
      <c r="R4" s="255" t="s">
        <v>11</v>
      </c>
      <c r="S4" s="255"/>
      <c r="T4" s="495" t="s">
        <v>10</v>
      </c>
      <c r="U4" s="495"/>
    </row>
    <row r="5" spans="1:26" ht="16.5" thickTop="1" thickBot="1" x14ac:dyDescent="0.3">
      <c r="G5" s="182" t="s">
        <v>254</v>
      </c>
      <c r="H5" s="183">
        <f>SUM(H8:H61)</f>
        <v>28</v>
      </c>
      <c r="I5" s="254" t="s">
        <v>8</v>
      </c>
      <c r="J5" s="184" t="s">
        <v>247</v>
      </c>
      <c r="K5" s="256" t="s">
        <v>213</v>
      </c>
      <c r="L5" s="256" t="s">
        <v>100</v>
      </c>
      <c r="M5" s="256" t="s">
        <v>214</v>
      </c>
      <c r="N5" s="256" t="s">
        <v>215</v>
      </c>
      <c r="O5" s="256" t="s">
        <v>27</v>
      </c>
      <c r="P5" s="256" t="s">
        <v>255</v>
      </c>
      <c r="Q5" s="103"/>
      <c r="R5" s="255" t="s">
        <v>8</v>
      </c>
      <c r="S5" s="255"/>
      <c r="T5" s="185" t="s">
        <v>247</v>
      </c>
      <c r="U5" s="257" t="s">
        <v>213</v>
      </c>
      <c r="V5" s="257" t="s">
        <v>100</v>
      </c>
      <c r="W5" s="257" t="s">
        <v>214</v>
      </c>
      <c r="X5" s="257" t="s">
        <v>215</v>
      </c>
      <c r="Y5" s="257" t="s">
        <v>27</v>
      </c>
      <c r="Z5" s="256" t="s">
        <v>255</v>
      </c>
    </row>
    <row r="6" spans="1:26" ht="15.75" thickBot="1" x14ac:dyDescent="0.3">
      <c r="A6" s="186"/>
      <c r="B6" s="282" t="s">
        <v>0</v>
      </c>
      <c r="C6" s="282" t="s">
        <v>4</v>
      </c>
      <c r="D6" s="280" t="s">
        <v>5</v>
      </c>
      <c r="F6" s="249">
        <f>SUM(F9:F49)</f>
        <v>11.5</v>
      </c>
      <c r="G6" s="187" t="s">
        <v>224</v>
      </c>
      <c r="H6" s="188">
        <f>H5*50</f>
        <v>1400</v>
      </c>
      <c r="J6" s="252">
        <f t="shared" ref="J6:P6" si="1">SUM(J10:J132)</f>
        <v>9</v>
      </c>
      <c r="K6" s="252">
        <f t="shared" si="1"/>
        <v>11</v>
      </c>
      <c r="L6" s="252">
        <f t="shared" si="1"/>
        <v>8</v>
      </c>
      <c r="M6" s="252">
        <f t="shared" si="1"/>
        <v>11</v>
      </c>
      <c r="N6" s="252">
        <f t="shared" si="1"/>
        <v>6</v>
      </c>
      <c r="O6" s="252">
        <f t="shared" si="1"/>
        <v>10</v>
      </c>
      <c r="P6" s="252">
        <f t="shared" si="1"/>
        <v>2</v>
      </c>
      <c r="Q6" s="103"/>
      <c r="T6" s="252">
        <f t="shared" ref="T6:Z6" si="2">SUM(T14:T132)</f>
        <v>4</v>
      </c>
      <c r="U6" s="252">
        <f t="shared" si="2"/>
        <v>4</v>
      </c>
      <c r="V6" s="252">
        <f t="shared" si="2"/>
        <v>4</v>
      </c>
      <c r="W6" s="252">
        <f t="shared" si="2"/>
        <v>4</v>
      </c>
      <c r="X6" s="252">
        <f t="shared" si="2"/>
        <v>0</v>
      </c>
      <c r="Y6" s="252">
        <f t="shared" si="2"/>
        <v>4</v>
      </c>
      <c r="Z6" s="252">
        <f t="shared" si="2"/>
        <v>0</v>
      </c>
    </row>
    <row r="7" spans="1:26" ht="16.5" thickTop="1" thickBot="1" x14ac:dyDescent="0.3">
      <c r="A7" s="189">
        <v>8</v>
      </c>
      <c r="B7" s="249" t="s">
        <v>1</v>
      </c>
      <c r="C7" s="249" t="s">
        <v>181</v>
      </c>
      <c r="D7" s="262">
        <v>13</v>
      </c>
      <c r="F7" s="249" t="s">
        <v>342</v>
      </c>
      <c r="Q7" s="103"/>
    </row>
    <row r="8" spans="1:26" ht="15.75" thickBot="1" x14ac:dyDescent="0.3">
      <c r="A8" s="29">
        <v>2</v>
      </c>
      <c r="B8" s="249" t="s">
        <v>29</v>
      </c>
      <c r="C8" s="249" t="s">
        <v>182</v>
      </c>
      <c r="D8" s="262">
        <v>11</v>
      </c>
      <c r="G8" s="190" t="s">
        <v>192</v>
      </c>
      <c r="H8" s="191" t="s">
        <v>70</v>
      </c>
      <c r="I8" s="192" t="s">
        <v>256</v>
      </c>
      <c r="J8" s="193" t="s">
        <v>247</v>
      </c>
      <c r="K8" s="194" t="s">
        <v>213</v>
      </c>
      <c r="L8" s="194" t="s">
        <v>100</v>
      </c>
      <c r="M8" s="194" t="s">
        <v>214</v>
      </c>
      <c r="N8" s="194" t="s">
        <v>215</v>
      </c>
      <c r="O8" s="195" t="s">
        <v>27</v>
      </c>
      <c r="P8" s="195" t="s">
        <v>255</v>
      </c>
      <c r="Q8" s="196"/>
      <c r="R8" s="192" t="s">
        <v>42</v>
      </c>
      <c r="S8" s="192" t="s">
        <v>256</v>
      </c>
      <c r="T8" s="193" t="s">
        <v>247</v>
      </c>
      <c r="U8" s="194" t="s">
        <v>213</v>
      </c>
      <c r="V8" s="194" t="s">
        <v>100</v>
      </c>
      <c r="W8" s="194" t="s">
        <v>214</v>
      </c>
      <c r="X8" s="194" t="s">
        <v>215</v>
      </c>
      <c r="Y8" s="195" t="s">
        <v>27</v>
      </c>
      <c r="Z8" s="195" t="s">
        <v>255</v>
      </c>
    </row>
    <row r="9" spans="1:26" ht="15.75" thickBot="1" x14ac:dyDescent="0.3">
      <c r="A9" s="29"/>
      <c r="B9" s="249" t="s">
        <v>30</v>
      </c>
      <c r="C9" s="249" t="s">
        <v>183</v>
      </c>
      <c r="D9" s="262">
        <v>10</v>
      </c>
      <c r="G9" s="272" t="s">
        <v>257</v>
      </c>
      <c r="H9" s="197" t="s">
        <v>258</v>
      </c>
      <c r="I9" s="198"/>
      <c r="J9" s="199"/>
      <c r="K9" s="199"/>
      <c r="L9" s="199"/>
      <c r="M9" s="199"/>
      <c r="N9" s="200"/>
      <c r="O9" s="201"/>
      <c r="P9" s="201"/>
      <c r="Q9" s="202"/>
      <c r="R9" s="198"/>
      <c r="S9" s="198"/>
      <c r="T9" s="199"/>
      <c r="U9" s="199"/>
      <c r="V9" s="199"/>
      <c r="W9" s="199"/>
      <c r="X9" s="200"/>
      <c r="Y9" s="201"/>
      <c r="Z9" s="201"/>
    </row>
    <row r="10" spans="1:26" x14ac:dyDescent="0.25">
      <c r="A10" s="29">
        <v>2</v>
      </c>
      <c r="B10" s="249" t="s">
        <v>2</v>
      </c>
      <c r="C10" s="249" t="s">
        <v>184</v>
      </c>
      <c r="D10" s="262">
        <v>0</v>
      </c>
      <c r="G10" s="263" t="s">
        <v>259</v>
      </c>
      <c r="H10" s="203" t="s">
        <v>258</v>
      </c>
      <c r="I10" s="204"/>
      <c r="J10" s="26"/>
      <c r="K10" s="26"/>
      <c r="L10" s="26"/>
      <c r="M10" s="26"/>
      <c r="N10" s="39"/>
      <c r="O10" s="205"/>
      <c r="P10" s="205"/>
      <c r="Q10" s="202"/>
      <c r="R10" s="204"/>
      <c r="S10" s="204"/>
      <c r="T10" s="26"/>
      <c r="U10" s="26"/>
      <c r="V10" s="26"/>
      <c r="W10" s="26"/>
      <c r="X10" s="39"/>
      <c r="Y10" s="205"/>
      <c r="Z10" s="205"/>
    </row>
    <row r="11" spans="1:26" x14ac:dyDescent="0.25">
      <c r="A11" s="29"/>
      <c r="B11" s="249" t="s">
        <v>84</v>
      </c>
      <c r="C11" s="249" t="s">
        <v>186</v>
      </c>
      <c r="D11" s="262">
        <v>0</v>
      </c>
      <c r="G11" s="263"/>
      <c r="H11" s="203" t="s">
        <v>258</v>
      </c>
      <c r="I11" s="204"/>
      <c r="J11" s="26"/>
      <c r="K11" s="26"/>
      <c r="L11" s="26"/>
      <c r="M11" s="26"/>
      <c r="N11" s="39"/>
      <c r="O11" s="205"/>
      <c r="P11" s="205"/>
      <c r="Q11" s="202"/>
      <c r="R11" s="204"/>
      <c r="S11" s="204"/>
      <c r="T11" s="26"/>
      <c r="U11" s="26"/>
      <c r="V11" s="26"/>
      <c r="W11" s="26"/>
      <c r="X11" s="39"/>
      <c r="Y11" s="205"/>
      <c r="Z11" s="205"/>
    </row>
    <row r="12" spans="1:26" ht="15.75" thickBot="1" x14ac:dyDescent="0.3">
      <c r="A12" s="29"/>
      <c r="B12" s="249" t="s">
        <v>187</v>
      </c>
      <c r="C12" s="249" t="s">
        <v>188</v>
      </c>
      <c r="D12" s="262"/>
      <c r="G12" s="263"/>
      <c r="H12" s="203" t="s">
        <v>258</v>
      </c>
      <c r="I12" s="204"/>
      <c r="J12" s="26"/>
      <c r="K12" s="26"/>
      <c r="L12" s="26"/>
      <c r="M12" s="26"/>
      <c r="N12" s="39"/>
      <c r="O12" s="205"/>
      <c r="P12" s="205"/>
      <c r="Q12" s="202"/>
      <c r="R12" s="204"/>
      <c r="S12" s="204"/>
      <c r="T12" s="26"/>
      <c r="U12" s="26"/>
      <c r="V12" s="26"/>
      <c r="W12" s="26"/>
      <c r="X12" s="39"/>
      <c r="Y12" s="205"/>
      <c r="Z12" s="205"/>
    </row>
    <row r="13" spans="1:26" ht="15.75" thickBot="1" x14ac:dyDescent="0.3">
      <c r="A13" s="29"/>
      <c r="B13" s="265" t="s">
        <v>169</v>
      </c>
      <c r="D13" s="262"/>
      <c r="G13" s="258" t="s">
        <v>341</v>
      </c>
      <c r="H13" s="191" t="s">
        <v>70</v>
      </c>
      <c r="I13" s="192" t="s">
        <v>256</v>
      </c>
      <c r="J13" s="193" t="s">
        <v>247</v>
      </c>
      <c r="K13" s="194" t="s">
        <v>213</v>
      </c>
      <c r="L13" s="194" t="s">
        <v>100</v>
      </c>
      <c r="M13" s="194" t="s">
        <v>214</v>
      </c>
      <c r="N13" s="194" t="s">
        <v>215</v>
      </c>
      <c r="O13" s="195" t="s">
        <v>27</v>
      </c>
      <c r="P13" s="195" t="s">
        <v>255</v>
      </c>
      <c r="Q13" s="196"/>
      <c r="R13" s="192" t="s">
        <v>42</v>
      </c>
      <c r="S13" s="192" t="s">
        <v>256</v>
      </c>
      <c r="T13" s="193" t="s">
        <v>247</v>
      </c>
      <c r="U13" s="194" t="s">
        <v>213</v>
      </c>
      <c r="V13" s="194" t="s">
        <v>100</v>
      </c>
      <c r="W13" s="194" t="s">
        <v>214</v>
      </c>
      <c r="X13" s="194" t="s">
        <v>215</v>
      </c>
      <c r="Y13" s="195" t="s">
        <v>27</v>
      </c>
      <c r="Z13" s="195" t="s">
        <v>255</v>
      </c>
    </row>
    <row r="14" spans="1:26" ht="15.75" thickBot="1" x14ac:dyDescent="0.3">
      <c r="A14" s="29"/>
      <c r="C14" s="266" t="s">
        <v>7</v>
      </c>
      <c r="D14" s="206">
        <f>SUM(D7:D13)</f>
        <v>34</v>
      </c>
      <c r="G14" s="260" t="s">
        <v>164</v>
      </c>
      <c r="H14" s="122" t="s">
        <v>258</v>
      </c>
      <c r="I14" s="208"/>
      <c r="J14" s="142"/>
      <c r="K14" s="142"/>
      <c r="L14" s="142"/>
      <c r="M14" s="142"/>
      <c r="N14" s="160"/>
      <c r="O14" s="163"/>
      <c r="P14" s="163"/>
      <c r="Q14" s="207"/>
      <c r="R14" s="163"/>
      <c r="S14" s="162"/>
      <c r="T14" s="142"/>
      <c r="U14" s="142"/>
      <c r="V14" s="142"/>
      <c r="W14" s="142"/>
      <c r="X14" s="160"/>
      <c r="Y14" s="163"/>
      <c r="Z14" s="163"/>
    </row>
    <row r="15" spans="1:26" ht="16.5" thickTop="1" thickBot="1" x14ac:dyDescent="0.3">
      <c r="A15" s="30"/>
      <c r="B15" s="269"/>
      <c r="C15" s="269"/>
      <c r="D15" s="270"/>
      <c r="G15" s="209" t="s">
        <v>261</v>
      </c>
      <c r="H15" s="234" t="s">
        <v>258</v>
      </c>
      <c r="I15" s="216"/>
      <c r="J15" s="212"/>
      <c r="K15" s="212"/>
      <c r="L15" s="212"/>
      <c r="M15" s="212"/>
      <c r="N15" s="213"/>
      <c r="O15" s="214"/>
      <c r="P15" s="214"/>
      <c r="Q15" s="215"/>
      <c r="R15" s="214"/>
      <c r="S15" s="211"/>
      <c r="T15" s="212"/>
      <c r="U15" s="212"/>
      <c r="V15" s="212"/>
      <c r="W15" s="212"/>
      <c r="X15" s="213"/>
      <c r="Y15" s="214"/>
      <c r="Z15" s="214"/>
    </row>
    <row r="16" spans="1:26" ht="15.75" thickBot="1" x14ac:dyDescent="0.3">
      <c r="G16" s="209">
        <f>SUM(H16:H23)</f>
        <v>12</v>
      </c>
      <c r="H16" s="235">
        <f>MAX(K16:N16)+MAX(U16:X16)</f>
        <v>3</v>
      </c>
      <c r="I16" s="29" t="s">
        <v>217</v>
      </c>
      <c r="N16" s="249">
        <v>2</v>
      </c>
      <c r="O16" s="218">
        <f>(J16+K16)*$Y$3</f>
        <v>0</v>
      </c>
      <c r="P16" s="218"/>
      <c r="Q16" s="202"/>
      <c r="R16" s="263" t="s">
        <v>288</v>
      </c>
      <c r="S16" s="249" t="s">
        <v>273</v>
      </c>
      <c r="U16" s="249">
        <v>1</v>
      </c>
      <c r="X16" s="221"/>
      <c r="Y16" s="218">
        <f>(T16+U16)*$Y$3</f>
        <v>0.5</v>
      </c>
      <c r="Z16" s="218"/>
    </row>
    <row r="17" spans="1:26" x14ac:dyDescent="0.25">
      <c r="A17" s="28" t="s">
        <v>19</v>
      </c>
      <c r="B17" s="282"/>
      <c r="C17" s="282" t="s">
        <v>13</v>
      </c>
      <c r="D17" s="222">
        <f>O6</f>
        <v>10</v>
      </c>
      <c r="G17" s="263"/>
      <c r="H17" s="235">
        <f>MAX(K17:N17)+MAX(U17:X17)</f>
        <v>2</v>
      </c>
      <c r="I17" s="59" t="s">
        <v>189</v>
      </c>
      <c r="J17" s="274"/>
      <c r="K17" s="274"/>
      <c r="L17" s="274"/>
      <c r="M17" s="274">
        <v>1</v>
      </c>
      <c r="N17" s="274">
        <v>1</v>
      </c>
      <c r="O17" s="223">
        <f>(J17+K17)*$Y$3</f>
        <v>0</v>
      </c>
      <c r="P17" s="223"/>
      <c r="Q17" s="202"/>
      <c r="R17" s="70" t="s">
        <v>274</v>
      </c>
      <c r="S17" s="249" t="s">
        <v>385</v>
      </c>
      <c r="T17" s="249">
        <v>2</v>
      </c>
      <c r="V17" s="249">
        <v>1</v>
      </c>
      <c r="W17" s="249">
        <v>1</v>
      </c>
      <c r="Y17" s="223">
        <f t="shared" ref="Y17:Y23" si="3">(T17+U17)*$Y$3</f>
        <v>1</v>
      </c>
      <c r="Z17" s="223"/>
    </row>
    <row r="18" spans="1:26" ht="15.75" thickBot="1" x14ac:dyDescent="0.3">
      <c r="A18" s="29"/>
      <c r="C18" s="266" t="s">
        <v>14</v>
      </c>
      <c r="D18" s="224">
        <f>(((J2+K2)-SUM(J84:J88))*$Y$2)</f>
        <v>4.2</v>
      </c>
      <c r="G18" s="263"/>
      <c r="H18" s="235">
        <f>MAX(K18:N18)+MAX(U18:X18)</f>
        <v>3</v>
      </c>
      <c r="I18" s="59" t="s">
        <v>193</v>
      </c>
      <c r="J18" s="274"/>
      <c r="K18" s="274">
        <v>2</v>
      </c>
      <c r="L18" s="274">
        <v>1</v>
      </c>
      <c r="M18" s="274"/>
      <c r="N18" s="274"/>
      <c r="O18" s="223">
        <f>(J18+K18)*$Y$3</f>
        <v>1</v>
      </c>
      <c r="P18" s="223"/>
      <c r="Q18" s="202"/>
      <c r="R18" s="263" t="s">
        <v>276</v>
      </c>
      <c r="S18" s="249" t="s">
        <v>277</v>
      </c>
      <c r="V18" s="249">
        <v>1</v>
      </c>
      <c r="W18" s="249">
        <v>1</v>
      </c>
      <c r="Y18" s="223">
        <f t="shared" si="3"/>
        <v>0</v>
      </c>
      <c r="Z18" s="223"/>
    </row>
    <row r="19" spans="1:26" ht="16.5" thickTop="1" thickBot="1" x14ac:dyDescent="0.3">
      <c r="A19" s="30"/>
      <c r="B19" s="269"/>
      <c r="C19" s="225" t="s">
        <v>7</v>
      </c>
      <c r="D19" s="226">
        <f>SUM(D17:D18)</f>
        <v>14.2</v>
      </c>
      <c r="G19" s="263"/>
      <c r="H19" s="235">
        <f>MAX(K19:N19)+MAX(U19:X19)</f>
        <v>1</v>
      </c>
      <c r="I19" s="59" t="s">
        <v>77</v>
      </c>
      <c r="J19" s="274"/>
      <c r="K19" s="274">
        <v>1</v>
      </c>
      <c r="L19" s="274"/>
      <c r="M19" s="274">
        <v>1</v>
      </c>
      <c r="N19" s="274"/>
      <c r="O19" s="223">
        <f>(J19+K19)*$Y$3</f>
        <v>0.5</v>
      </c>
      <c r="P19" s="223"/>
      <c r="Q19" s="202"/>
      <c r="R19" s="273"/>
      <c r="S19" s="274"/>
      <c r="T19" s="274"/>
      <c r="U19" s="274"/>
      <c r="V19" s="274"/>
      <c r="W19" s="274"/>
      <c r="Y19" s="223">
        <f t="shared" si="3"/>
        <v>0</v>
      </c>
      <c r="Z19" s="223"/>
    </row>
    <row r="20" spans="1:26" ht="15.75" thickBot="1" x14ac:dyDescent="0.3">
      <c r="G20" s="263"/>
      <c r="H20" s="235">
        <f>MAX(K20:N20)+MAX(U20:X20)</f>
        <v>1</v>
      </c>
      <c r="I20" s="59" t="s">
        <v>353</v>
      </c>
      <c r="J20" s="274"/>
      <c r="K20" s="274"/>
      <c r="L20" s="274">
        <v>1</v>
      </c>
      <c r="M20" s="274"/>
      <c r="N20" s="274"/>
      <c r="O20" s="223">
        <f>(J20+K20)*$Y$3</f>
        <v>0</v>
      </c>
      <c r="P20" s="223"/>
      <c r="Q20" s="202"/>
      <c r="R20" s="273"/>
      <c r="S20" s="274"/>
      <c r="T20" s="274"/>
      <c r="U20" s="274"/>
      <c r="V20" s="274"/>
      <c r="W20" s="274"/>
      <c r="Y20" s="223">
        <f t="shared" si="3"/>
        <v>0</v>
      </c>
      <c r="Z20" s="223"/>
    </row>
    <row r="21" spans="1:26" x14ac:dyDescent="0.25">
      <c r="A21" s="227" t="s">
        <v>262</v>
      </c>
      <c r="B21" s="282"/>
      <c r="C21" s="282"/>
      <c r="D21" s="280"/>
      <c r="G21" s="263"/>
      <c r="H21" s="235">
        <f t="shared" ref="H21:H23" si="4">MAX(K21:N21)+MAX(U21:X21)</f>
        <v>1</v>
      </c>
      <c r="I21" s="29" t="s">
        <v>355</v>
      </c>
      <c r="J21" s="274"/>
      <c r="K21" s="274"/>
      <c r="L21" s="274"/>
      <c r="M21" s="274">
        <v>1</v>
      </c>
      <c r="N21" s="274"/>
      <c r="O21" s="223">
        <f t="shared" ref="O21:O23" si="5">(J21+K21)*$Y$3</f>
        <v>0</v>
      </c>
      <c r="P21" s="223"/>
      <c r="Q21" s="202"/>
      <c r="R21" s="273"/>
      <c r="S21" s="274"/>
      <c r="T21" s="274"/>
      <c r="U21" s="274"/>
      <c r="V21" s="274"/>
      <c r="W21" s="274"/>
      <c r="Y21" s="223">
        <f t="shared" si="3"/>
        <v>0</v>
      </c>
      <c r="Z21" s="223"/>
    </row>
    <row r="22" spans="1:26" x14ac:dyDescent="0.25">
      <c r="A22" s="228"/>
      <c r="B22" s="164" t="s">
        <v>251</v>
      </c>
      <c r="C22" s="164"/>
      <c r="D22" s="165"/>
      <c r="F22" s="249">
        <v>0.5</v>
      </c>
      <c r="G22" s="263"/>
      <c r="H22" s="235">
        <f t="shared" si="4"/>
        <v>1</v>
      </c>
      <c r="I22" s="59" t="s">
        <v>135</v>
      </c>
      <c r="J22" s="274"/>
      <c r="K22" s="274"/>
      <c r="L22" s="274"/>
      <c r="M22" s="274">
        <v>1</v>
      </c>
      <c r="N22" s="274"/>
      <c r="O22" s="223">
        <f t="shared" si="5"/>
        <v>0</v>
      </c>
      <c r="P22" s="223"/>
      <c r="Q22" s="202"/>
      <c r="R22" s="244"/>
      <c r="S22" s="247"/>
      <c r="T22" s="230"/>
      <c r="U22" s="230"/>
      <c r="V22" s="230"/>
      <c r="W22" s="230"/>
      <c r="Y22" s="223">
        <f t="shared" si="3"/>
        <v>0</v>
      </c>
      <c r="Z22" s="223"/>
    </row>
    <row r="23" spans="1:26" ht="15.75" thickBot="1" x14ac:dyDescent="0.3">
      <c r="A23" s="29"/>
      <c r="B23" s="166"/>
      <c r="C23" s="24" t="s">
        <v>20</v>
      </c>
      <c r="D23" s="25">
        <f>B23*0.5</f>
        <v>0</v>
      </c>
      <c r="G23" s="268"/>
      <c r="H23" s="235">
        <f t="shared" si="4"/>
        <v>0</v>
      </c>
      <c r="I23" s="82"/>
      <c r="J23" s="277"/>
      <c r="K23" s="277"/>
      <c r="L23" s="277"/>
      <c r="M23" s="277"/>
      <c r="N23" s="277"/>
      <c r="O23" s="223">
        <f t="shared" si="5"/>
        <v>0</v>
      </c>
      <c r="P23" s="223"/>
      <c r="Q23" s="233"/>
      <c r="R23" s="276"/>
      <c r="S23" s="277"/>
      <c r="T23" s="277"/>
      <c r="U23" s="277"/>
      <c r="V23" s="277"/>
      <c r="W23" s="277"/>
      <c r="X23" s="269"/>
      <c r="Y23" s="223">
        <f t="shared" si="3"/>
        <v>0</v>
      </c>
      <c r="Z23" s="223"/>
    </row>
    <row r="24" spans="1:26" ht="15.75" thickBot="1" x14ac:dyDescent="0.3">
      <c r="A24" s="29"/>
      <c r="B24" s="166">
        <v>1</v>
      </c>
      <c r="C24" s="24" t="s">
        <v>21</v>
      </c>
      <c r="D24" s="25">
        <f>B24</f>
        <v>1</v>
      </c>
      <c r="F24" s="249">
        <v>1</v>
      </c>
      <c r="G24" s="190" t="s">
        <v>343</v>
      </c>
      <c r="H24" s="191" t="s">
        <v>70</v>
      </c>
      <c r="I24" s="192" t="s">
        <v>256</v>
      </c>
      <c r="J24" s="193" t="s">
        <v>247</v>
      </c>
      <c r="K24" s="194" t="s">
        <v>213</v>
      </c>
      <c r="L24" s="194" t="s">
        <v>100</v>
      </c>
      <c r="M24" s="194" t="s">
        <v>214</v>
      </c>
      <c r="N24" s="194" t="s">
        <v>215</v>
      </c>
      <c r="O24" s="195" t="s">
        <v>27</v>
      </c>
      <c r="P24" s="195" t="s">
        <v>255</v>
      </c>
      <c r="Q24" s="196"/>
      <c r="R24" s="192" t="s">
        <v>42</v>
      </c>
      <c r="S24" s="192" t="s">
        <v>256</v>
      </c>
      <c r="T24" s="193" t="s">
        <v>247</v>
      </c>
      <c r="U24" s="194" t="s">
        <v>213</v>
      </c>
      <c r="V24" s="194" t="s">
        <v>100</v>
      </c>
      <c r="W24" s="194" t="s">
        <v>214</v>
      </c>
      <c r="X24" s="194" t="s">
        <v>215</v>
      </c>
      <c r="Y24" s="195" t="s">
        <v>27</v>
      </c>
      <c r="Z24" s="195" t="s">
        <v>255</v>
      </c>
    </row>
    <row r="25" spans="1:26" ht="15.75" thickBot="1" x14ac:dyDescent="0.3">
      <c r="A25" s="29"/>
      <c r="B25" s="166">
        <v>1</v>
      </c>
      <c r="C25" s="24" t="s">
        <v>22</v>
      </c>
      <c r="D25" s="25">
        <f t="shared" ref="D25:D26" si="6">B25</f>
        <v>1</v>
      </c>
      <c r="G25" s="272" t="s">
        <v>164</v>
      </c>
      <c r="H25" s="122" t="s">
        <v>258</v>
      </c>
      <c r="I25" s="208"/>
      <c r="J25" s="142"/>
      <c r="K25" s="142"/>
      <c r="L25" s="142"/>
      <c r="M25" s="142"/>
      <c r="N25" s="160"/>
      <c r="O25" s="163"/>
      <c r="P25" s="163"/>
      <c r="Q25" s="207"/>
      <c r="R25" s="208"/>
      <c r="S25" s="208"/>
      <c r="T25" s="142"/>
      <c r="U25" s="142"/>
      <c r="V25" s="142"/>
      <c r="W25" s="142"/>
      <c r="X25" s="160"/>
      <c r="Y25" s="163"/>
      <c r="Z25" s="163"/>
    </row>
    <row r="26" spans="1:26" x14ac:dyDescent="0.25">
      <c r="A26" s="29"/>
      <c r="B26" s="166">
        <v>4</v>
      </c>
      <c r="C26" s="24" t="s">
        <v>23</v>
      </c>
      <c r="D26" s="25">
        <f t="shared" si="6"/>
        <v>4</v>
      </c>
      <c r="G26" s="209" t="s">
        <v>261</v>
      </c>
      <c r="H26" s="234" t="s">
        <v>258</v>
      </c>
      <c r="I26" s="216"/>
      <c r="J26" s="212"/>
      <c r="K26" s="212"/>
      <c r="L26" s="212"/>
      <c r="M26" s="212"/>
      <c r="N26" s="213"/>
      <c r="O26" s="214"/>
      <c r="P26" s="214"/>
      <c r="Q26" s="215"/>
      <c r="R26" s="216"/>
      <c r="S26" s="216"/>
      <c r="T26" s="212"/>
      <c r="U26" s="212"/>
      <c r="V26" s="212"/>
      <c r="W26" s="212"/>
      <c r="X26" s="213"/>
      <c r="Y26" s="214"/>
      <c r="Z26" s="214"/>
    </row>
    <row r="27" spans="1:26" ht="15.75" thickBot="1" x14ac:dyDescent="0.3">
      <c r="A27" s="30"/>
      <c r="B27" s="167"/>
      <c r="C27" s="168" t="s">
        <v>25</v>
      </c>
      <c r="D27" s="169">
        <f>SUM(D23:D26)</f>
        <v>6</v>
      </c>
      <c r="G27" s="209">
        <f>SUM(H27:H33)</f>
        <v>1</v>
      </c>
      <c r="H27" s="235">
        <f>MAX(K27:N27)+MAX(U27:X27)</f>
        <v>0</v>
      </c>
      <c r="I27" t="s">
        <v>348</v>
      </c>
      <c r="O27" s="218">
        <f>(J27+K27)*$Y$3</f>
        <v>0</v>
      </c>
      <c r="P27" s="218"/>
      <c r="Q27" s="202"/>
      <c r="R27" s="219"/>
      <c r="S27" s="219"/>
      <c r="T27" s="220"/>
      <c r="U27" s="220"/>
      <c r="V27" s="220"/>
      <c r="W27" s="220"/>
      <c r="X27" s="221"/>
      <c r="Y27" s="218">
        <f>(T27+U27)*$Y$3</f>
        <v>0</v>
      </c>
      <c r="Z27" s="218"/>
    </row>
    <row r="28" spans="1:26" ht="15.75" thickBot="1" x14ac:dyDescent="0.3">
      <c r="F28" s="249">
        <v>1</v>
      </c>
      <c r="G28" s="209"/>
      <c r="H28" s="235">
        <f t="shared" ref="H28:H32" si="7">MAX(K28:N28)+MAX(U28:X28)</f>
        <v>1</v>
      </c>
      <c r="I28" t="s">
        <v>346</v>
      </c>
      <c r="K28" s="249">
        <v>1</v>
      </c>
      <c r="O28" s="218">
        <f t="shared" ref="O28:O30" si="8">(J28+K28)*$Y$3</f>
        <v>0.5</v>
      </c>
      <c r="P28" s="218"/>
      <c r="Q28" s="202"/>
      <c r="R28" s="389"/>
      <c r="S28" s="389"/>
      <c r="T28" s="390"/>
      <c r="U28" s="390"/>
      <c r="V28" s="390"/>
      <c r="W28" s="390"/>
      <c r="X28" s="390"/>
      <c r="Y28" s="218"/>
      <c r="Z28" s="218"/>
    </row>
    <row r="29" spans="1:26" x14ac:dyDescent="0.25">
      <c r="A29" s="227" t="s">
        <v>263</v>
      </c>
      <c r="B29" s="282"/>
      <c r="C29" s="282"/>
      <c r="D29" s="280"/>
      <c r="F29" s="249">
        <v>1</v>
      </c>
      <c r="G29" s="209"/>
      <c r="H29" s="235">
        <f t="shared" si="7"/>
        <v>0</v>
      </c>
      <c r="I29" t="s">
        <v>347</v>
      </c>
      <c r="J29" s="249">
        <v>1</v>
      </c>
      <c r="O29" s="218">
        <f t="shared" si="8"/>
        <v>0.5</v>
      </c>
      <c r="P29" s="218"/>
      <c r="Q29" s="202"/>
      <c r="R29" s="389"/>
      <c r="S29" s="389"/>
      <c r="T29" s="390"/>
      <c r="U29" s="390"/>
      <c r="V29" s="390"/>
      <c r="W29" s="390"/>
      <c r="X29" s="390"/>
      <c r="Y29" s="218"/>
      <c r="Z29" s="218"/>
    </row>
    <row r="30" spans="1:26" x14ac:dyDescent="0.25">
      <c r="A30" s="228"/>
      <c r="C30" s="249" t="s">
        <v>26</v>
      </c>
      <c r="D30" s="262">
        <f>P2</f>
        <v>2</v>
      </c>
      <c r="G30" s="209"/>
      <c r="H30" s="235">
        <f t="shared" si="7"/>
        <v>0</v>
      </c>
      <c r="O30" s="218">
        <f t="shared" si="8"/>
        <v>0</v>
      </c>
      <c r="P30" s="218"/>
      <c r="Q30" s="202"/>
      <c r="R30" s="389"/>
      <c r="S30" s="389"/>
      <c r="T30" s="390"/>
      <c r="U30" s="390"/>
      <c r="V30" s="390"/>
      <c r="W30" s="390"/>
      <c r="X30" s="390"/>
      <c r="Y30" s="218"/>
      <c r="Z30" s="218"/>
    </row>
    <row r="31" spans="1:26" x14ac:dyDescent="0.25">
      <c r="A31" s="29"/>
      <c r="B31" s="164" t="s">
        <v>251</v>
      </c>
      <c r="C31" s="164"/>
      <c r="D31" s="231"/>
      <c r="G31" s="273"/>
      <c r="H31" s="235">
        <f t="shared" si="7"/>
        <v>0</v>
      </c>
      <c r="J31" s="274"/>
      <c r="K31" s="274"/>
      <c r="L31" s="274"/>
      <c r="M31" s="274"/>
      <c r="N31" s="274"/>
      <c r="O31" s="223">
        <f t="shared" ref="O31:O33" si="9">(J31+K31)*$Y$3</f>
        <v>0</v>
      </c>
      <c r="P31" s="223"/>
      <c r="Q31" s="202"/>
      <c r="R31" s="59"/>
      <c r="S31" s="59"/>
      <c r="T31" s="274"/>
      <c r="U31" s="274"/>
      <c r="V31" s="274"/>
      <c r="W31" s="274"/>
      <c r="Y31" s="223">
        <f t="shared" ref="Y31:Y33" si="10">(T31+U31)*$Y$3</f>
        <v>0</v>
      </c>
      <c r="Z31" s="223"/>
    </row>
    <row r="32" spans="1:26" x14ac:dyDescent="0.25">
      <c r="A32" s="29"/>
      <c r="B32" s="166"/>
      <c r="C32" s="24" t="s">
        <v>16</v>
      </c>
      <c r="D32" s="25">
        <f>INT(B32/4)</f>
        <v>0</v>
      </c>
      <c r="G32" s="273"/>
      <c r="H32" s="235">
        <f t="shared" si="7"/>
        <v>0</v>
      </c>
      <c r="J32" s="274"/>
      <c r="K32" s="274"/>
      <c r="L32" s="274"/>
      <c r="M32" s="274"/>
      <c r="N32" s="274"/>
      <c r="O32" s="223">
        <f t="shared" si="9"/>
        <v>0</v>
      </c>
      <c r="P32" s="223"/>
      <c r="Q32" s="202"/>
      <c r="R32" s="59"/>
      <c r="S32" s="59"/>
      <c r="T32" s="274"/>
      <c r="U32" s="274"/>
      <c r="V32" s="274"/>
      <c r="W32" s="274"/>
      <c r="Y32" s="223">
        <f t="shared" si="10"/>
        <v>0</v>
      </c>
      <c r="Z32" s="223"/>
    </row>
    <row r="33" spans="1:26" ht="15.75" thickBot="1" x14ac:dyDescent="0.3">
      <c r="A33" s="29"/>
      <c r="B33" s="166"/>
      <c r="C33" s="24" t="s">
        <v>17</v>
      </c>
      <c r="D33" s="25">
        <f>INT(B33/3)</f>
        <v>0</v>
      </c>
      <c r="G33" s="273"/>
      <c r="H33" s="235">
        <f t="shared" ref="H33" si="11">MAX(K33:N33)+MAX(U33:X33)</f>
        <v>0</v>
      </c>
      <c r="I33" s="82"/>
      <c r="J33" s="277"/>
      <c r="K33" s="277"/>
      <c r="L33" s="277"/>
      <c r="M33" s="277"/>
      <c r="N33" s="277"/>
      <c r="O33" s="223">
        <f t="shared" si="9"/>
        <v>0</v>
      </c>
      <c r="P33" s="223"/>
      <c r="Q33" s="202"/>
      <c r="R33" s="82"/>
      <c r="S33" s="82"/>
      <c r="T33" s="277"/>
      <c r="U33" s="277"/>
      <c r="V33" s="277"/>
      <c r="W33" s="277"/>
      <c r="X33" s="269"/>
      <c r="Y33" s="223">
        <f t="shared" si="10"/>
        <v>0</v>
      </c>
      <c r="Z33" s="223"/>
    </row>
    <row r="34" spans="1:26" ht="15.75" thickBot="1" x14ac:dyDescent="0.3">
      <c r="A34" s="29"/>
      <c r="B34" s="166"/>
      <c r="C34" s="24" t="s">
        <v>18</v>
      </c>
      <c r="D34" s="25">
        <f>B34</f>
        <v>0</v>
      </c>
      <c r="F34" s="249">
        <v>1</v>
      </c>
      <c r="G34" s="190" t="s">
        <v>344</v>
      </c>
      <c r="H34" s="191" t="s">
        <v>70</v>
      </c>
      <c r="I34" s="192" t="s">
        <v>256</v>
      </c>
      <c r="J34" s="193" t="s">
        <v>247</v>
      </c>
      <c r="K34" s="194" t="s">
        <v>213</v>
      </c>
      <c r="L34" s="194" t="s">
        <v>100</v>
      </c>
      <c r="M34" s="194" t="s">
        <v>214</v>
      </c>
      <c r="N34" s="194" t="s">
        <v>215</v>
      </c>
      <c r="O34" s="195" t="s">
        <v>27</v>
      </c>
      <c r="P34" s="195" t="s">
        <v>255</v>
      </c>
      <c r="Q34" s="196"/>
      <c r="R34" s="192" t="s">
        <v>42</v>
      </c>
      <c r="S34" s="192" t="s">
        <v>256</v>
      </c>
      <c r="T34" s="193" t="s">
        <v>247</v>
      </c>
      <c r="U34" s="194" t="s">
        <v>213</v>
      </c>
      <c r="V34" s="194" t="s">
        <v>100</v>
      </c>
      <c r="W34" s="194" t="s">
        <v>214</v>
      </c>
      <c r="X34" s="194" t="s">
        <v>215</v>
      </c>
      <c r="Y34" s="195" t="s">
        <v>27</v>
      </c>
      <c r="Z34" s="195" t="s">
        <v>255</v>
      </c>
    </row>
    <row r="35" spans="1:26" ht="15.75" thickBot="1" x14ac:dyDescent="0.3">
      <c r="A35" s="29"/>
      <c r="C35" s="249" t="s">
        <v>12</v>
      </c>
      <c r="D35" s="141">
        <f>INT((D14-10)/5)</f>
        <v>4</v>
      </c>
      <c r="G35" s="272" t="s">
        <v>164</v>
      </c>
      <c r="H35" s="122" t="s">
        <v>258</v>
      </c>
      <c r="I35" s="208"/>
      <c r="J35" s="142"/>
      <c r="K35" s="142"/>
      <c r="L35" s="142"/>
      <c r="M35" s="142"/>
      <c r="N35" s="160"/>
      <c r="O35" s="163"/>
      <c r="P35" s="163"/>
      <c r="Q35" s="207"/>
      <c r="R35" s="208"/>
      <c r="S35" s="208"/>
      <c r="T35" s="142"/>
      <c r="U35" s="142"/>
      <c r="V35" s="142"/>
      <c r="W35" s="142"/>
      <c r="X35" s="160"/>
      <c r="Y35" s="163"/>
      <c r="Z35" s="163"/>
    </row>
    <row r="36" spans="1:26" ht="15.75" thickBot="1" x14ac:dyDescent="0.3">
      <c r="A36" s="29"/>
      <c r="C36" s="271" t="s">
        <v>7</v>
      </c>
      <c r="D36" s="236">
        <f>D27-(D30+D35)</f>
        <v>0</v>
      </c>
      <c r="G36" s="209" t="s">
        <v>261</v>
      </c>
      <c r="H36" s="234" t="s">
        <v>258</v>
      </c>
      <c r="I36" s="216"/>
      <c r="J36" s="212"/>
      <c r="K36" s="212"/>
      <c r="L36" s="212"/>
      <c r="M36" s="212"/>
      <c r="N36" s="213"/>
      <c r="O36" s="214"/>
      <c r="P36" s="214"/>
      <c r="Q36" s="215"/>
      <c r="R36" s="216"/>
      <c r="S36" s="216"/>
      <c r="T36" s="212"/>
      <c r="U36" s="212"/>
      <c r="V36" s="212"/>
      <c r="W36" s="212"/>
      <c r="X36" s="213"/>
      <c r="Y36" s="214"/>
      <c r="Z36" s="214"/>
    </row>
    <row r="37" spans="1:26" ht="16.5" thickTop="1" thickBot="1" x14ac:dyDescent="0.3">
      <c r="A37" s="30"/>
      <c r="B37" s="269"/>
      <c r="C37" s="269" t="s">
        <v>34</v>
      </c>
      <c r="D37" s="270">
        <f>IF(D36&lt;=0,0,D35)</f>
        <v>0</v>
      </c>
      <c r="F37" s="249">
        <v>4.5</v>
      </c>
      <c r="G37" s="209">
        <f>SUM(H37:H40)</f>
        <v>3</v>
      </c>
      <c r="H37" s="235">
        <f>MAX(K37:N37)+MAX(U37:X37)</f>
        <v>3</v>
      </c>
      <c r="I37" t="s">
        <v>349</v>
      </c>
      <c r="J37" s="261">
        <v>1</v>
      </c>
      <c r="K37" s="261">
        <v>1</v>
      </c>
      <c r="L37" s="261">
        <v>2</v>
      </c>
      <c r="M37" s="27">
        <v>2</v>
      </c>
      <c r="N37" s="261"/>
      <c r="O37" s="218">
        <f>(J37+K37)*$Y$3</f>
        <v>1</v>
      </c>
      <c r="P37" s="218"/>
      <c r="Q37" s="202"/>
      <c r="R37" s="219" t="s">
        <v>116</v>
      </c>
      <c r="S37" s="219" t="s">
        <v>354</v>
      </c>
      <c r="T37" s="220"/>
      <c r="U37" s="220">
        <v>1</v>
      </c>
      <c r="V37" s="220"/>
      <c r="W37" s="220"/>
      <c r="X37" s="221"/>
      <c r="Y37" s="218">
        <f>(T37+U37)*$Y$3</f>
        <v>0.5</v>
      </c>
      <c r="Z37" s="218"/>
    </row>
    <row r="38" spans="1:26" x14ac:dyDescent="0.25">
      <c r="G38" s="273"/>
      <c r="H38" s="235">
        <f t="shared" ref="H38:H40" si="12">MAX(K38:N38)+MAX(U38:X38)</f>
        <v>0</v>
      </c>
      <c r="I38" s="59"/>
      <c r="J38" s="267"/>
      <c r="K38" s="267"/>
      <c r="L38" s="267"/>
      <c r="M38" s="267"/>
      <c r="N38" s="267"/>
      <c r="O38" s="223">
        <f t="shared" ref="O38:O40" si="13">(J38+K38)*$Y$3</f>
        <v>0</v>
      </c>
      <c r="P38" s="223"/>
      <c r="Q38" s="202"/>
      <c r="R38" s="59"/>
      <c r="S38" s="59"/>
      <c r="T38" s="267"/>
      <c r="U38" s="267"/>
      <c r="V38" s="267"/>
      <c r="W38" s="267"/>
      <c r="X38" s="261"/>
      <c r="Y38" s="223">
        <f t="shared" ref="Y38:Y40" si="14">(T38+U38)*$Y$3</f>
        <v>0</v>
      </c>
      <c r="Z38" s="223"/>
    </row>
    <row r="39" spans="1:26" x14ac:dyDescent="0.25">
      <c r="G39" s="273"/>
      <c r="H39" s="235">
        <f t="shared" si="12"/>
        <v>0</v>
      </c>
      <c r="I39" s="59"/>
      <c r="J39" s="267"/>
      <c r="K39" s="267"/>
      <c r="L39" s="267"/>
      <c r="M39" s="267"/>
      <c r="N39" s="267"/>
      <c r="O39" s="223">
        <f t="shared" si="13"/>
        <v>0</v>
      </c>
      <c r="P39" s="223"/>
      <c r="Q39" s="202"/>
      <c r="R39" s="59"/>
      <c r="S39" s="59"/>
      <c r="T39" s="267"/>
      <c r="U39" s="267"/>
      <c r="V39" s="267"/>
      <c r="W39" s="267"/>
      <c r="X39" s="261"/>
      <c r="Y39" s="223">
        <f t="shared" si="14"/>
        <v>0</v>
      </c>
      <c r="Z39" s="223"/>
    </row>
    <row r="40" spans="1:26" ht="15.75" thickBot="1" x14ac:dyDescent="0.3">
      <c r="C40" s="275" t="s">
        <v>27</v>
      </c>
      <c r="D40" s="275">
        <f>D19-D37</f>
        <v>14.2</v>
      </c>
      <c r="G40" s="276"/>
      <c r="H40" s="286">
        <f t="shared" si="12"/>
        <v>0</v>
      </c>
      <c r="I40" s="82"/>
      <c r="J40" s="277"/>
      <c r="K40" s="277"/>
      <c r="L40" s="277"/>
      <c r="M40" s="277"/>
      <c r="N40" s="277"/>
      <c r="O40" s="239">
        <f t="shared" si="13"/>
        <v>0</v>
      </c>
      <c r="P40" s="239"/>
      <c r="Q40" s="233"/>
      <c r="R40" s="82"/>
      <c r="S40" s="82"/>
      <c r="T40" s="277"/>
      <c r="U40" s="277"/>
      <c r="V40" s="277"/>
      <c r="W40" s="277"/>
      <c r="X40" s="269"/>
      <c r="Y40" s="239">
        <f t="shared" si="14"/>
        <v>0</v>
      </c>
      <c r="Z40" s="239"/>
    </row>
    <row r="41" spans="1:26" ht="16.5" thickTop="1" thickBot="1" x14ac:dyDescent="0.3">
      <c r="F41" s="249">
        <v>1</v>
      </c>
      <c r="G41" s="190" t="s">
        <v>345</v>
      </c>
      <c r="H41" s="191" t="s">
        <v>70</v>
      </c>
      <c r="I41" s="192" t="s">
        <v>256</v>
      </c>
      <c r="J41" s="161" t="s">
        <v>247</v>
      </c>
      <c r="K41" s="194" t="s">
        <v>213</v>
      </c>
      <c r="L41" s="194" t="s">
        <v>100</v>
      </c>
      <c r="M41" s="194" t="s">
        <v>214</v>
      </c>
      <c r="N41" s="194" t="s">
        <v>215</v>
      </c>
      <c r="O41" s="195" t="s">
        <v>27</v>
      </c>
      <c r="P41" s="195" t="s">
        <v>255</v>
      </c>
      <c r="Q41" s="196"/>
      <c r="R41" s="192" t="s">
        <v>42</v>
      </c>
      <c r="S41" s="192" t="s">
        <v>256</v>
      </c>
      <c r="T41" s="161" t="s">
        <v>247</v>
      </c>
      <c r="U41" s="194" t="s">
        <v>213</v>
      </c>
      <c r="V41" s="194" t="s">
        <v>100</v>
      </c>
      <c r="W41" s="194" t="s">
        <v>214</v>
      </c>
      <c r="X41" s="194" t="s">
        <v>215</v>
      </c>
      <c r="Y41" s="195" t="s">
        <v>27</v>
      </c>
      <c r="Z41" s="195" t="s">
        <v>255</v>
      </c>
    </row>
    <row r="42" spans="1:26" ht="15.75" thickBot="1" x14ac:dyDescent="0.3">
      <c r="G42" s="272" t="s">
        <v>164</v>
      </c>
      <c r="H42" s="122" t="s">
        <v>258</v>
      </c>
      <c r="I42" s="208"/>
      <c r="J42" s="142"/>
      <c r="K42" s="142"/>
      <c r="L42" s="142"/>
      <c r="M42" s="142"/>
      <c r="N42" s="160"/>
      <c r="O42" s="163"/>
      <c r="P42" s="163"/>
      <c r="Q42" s="207"/>
      <c r="R42" s="208"/>
      <c r="S42" s="208"/>
      <c r="T42" s="142"/>
      <c r="U42" s="142"/>
      <c r="V42" s="142"/>
      <c r="W42" s="142"/>
      <c r="X42" s="160"/>
      <c r="Y42" s="163"/>
      <c r="Z42" s="163"/>
    </row>
    <row r="43" spans="1:26" x14ac:dyDescent="0.25">
      <c r="G43" s="209" t="s">
        <v>261</v>
      </c>
      <c r="H43" s="234" t="s">
        <v>258</v>
      </c>
      <c r="I43" s="216"/>
      <c r="J43" s="212"/>
      <c r="K43" s="212"/>
      <c r="L43" s="212"/>
      <c r="M43" s="212"/>
      <c r="N43" s="213"/>
      <c r="O43" s="214"/>
      <c r="P43" s="214"/>
      <c r="Q43" s="215"/>
      <c r="R43" s="216"/>
      <c r="S43" s="216"/>
      <c r="T43" s="212"/>
      <c r="U43" s="212"/>
      <c r="V43" s="212"/>
      <c r="W43" s="212"/>
      <c r="X43" s="213"/>
      <c r="Y43" s="214"/>
      <c r="Z43" s="214"/>
    </row>
    <row r="44" spans="1:26" x14ac:dyDescent="0.25">
      <c r="G44" s="209">
        <f>SUM(H44:H47)</f>
        <v>1</v>
      </c>
      <c r="H44" s="235">
        <f>MAX(K44:N44)+MAX(U44:X44)</f>
        <v>1</v>
      </c>
      <c r="I44" s="29"/>
      <c r="O44" s="218">
        <f>(J44+K44)*$Y$3</f>
        <v>0</v>
      </c>
      <c r="P44" s="218"/>
      <c r="Q44" s="202"/>
      <c r="R44" s="219" t="s">
        <v>351</v>
      </c>
      <c r="S44" s="219" t="s">
        <v>352</v>
      </c>
      <c r="T44" s="220"/>
      <c r="U44" s="220">
        <v>1</v>
      </c>
      <c r="V44" s="220"/>
      <c r="W44" s="220"/>
      <c r="X44" s="221"/>
      <c r="Y44" s="218">
        <f>(T44+U44)*$Y$3</f>
        <v>0.5</v>
      </c>
      <c r="Z44" s="218"/>
    </row>
    <row r="45" spans="1:26" x14ac:dyDescent="0.25">
      <c r="G45" s="273"/>
      <c r="H45" s="235">
        <f t="shared" ref="H45:H52" si="15">MAX(K45:N45)+MAX(U45:X45)</f>
        <v>0</v>
      </c>
      <c r="I45" s="59"/>
      <c r="J45" s="274"/>
      <c r="K45" s="274"/>
      <c r="L45" s="274"/>
      <c r="M45" s="274"/>
      <c r="N45" s="274"/>
      <c r="O45" s="223">
        <f t="shared" ref="O45:O47" si="16">(J45+K45)*$Y$3</f>
        <v>0</v>
      </c>
      <c r="P45" s="223"/>
      <c r="Q45" s="202"/>
      <c r="R45" s="59"/>
      <c r="S45" s="59"/>
      <c r="T45" s="274"/>
      <c r="U45" s="274"/>
      <c r="V45" s="274"/>
      <c r="W45" s="274"/>
      <c r="Y45" s="223">
        <f t="shared" ref="Y45:Y52" si="17">(T45+U45)*$Y$3</f>
        <v>0</v>
      </c>
      <c r="Z45" s="223"/>
    </row>
    <row r="46" spans="1:26" x14ac:dyDescent="0.25">
      <c r="G46" s="273"/>
      <c r="H46" s="235">
        <f t="shared" si="15"/>
        <v>0</v>
      </c>
      <c r="I46" s="59"/>
      <c r="J46" s="274"/>
      <c r="K46" s="274"/>
      <c r="L46" s="274"/>
      <c r="M46" s="274"/>
      <c r="N46" s="274"/>
      <c r="O46" s="223">
        <f t="shared" si="16"/>
        <v>0</v>
      </c>
      <c r="P46" s="223"/>
      <c r="Q46" s="202"/>
      <c r="R46" s="59"/>
      <c r="S46" s="59"/>
      <c r="T46" s="274"/>
      <c r="U46" s="274"/>
      <c r="V46" s="274"/>
      <c r="W46" s="274"/>
      <c r="Y46" s="223">
        <f t="shared" si="17"/>
        <v>0</v>
      </c>
      <c r="Z46" s="223"/>
    </row>
    <row r="47" spans="1:26" ht="15.75" thickBot="1" x14ac:dyDescent="0.3">
      <c r="G47" s="273"/>
      <c r="H47" s="235">
        <f t="shared" si="15"/>
        <v>0</v>
      </c>
      <c r="I47" s="82"/>
      <c r="J47" s="277"/>
      <c r="K47" s="277"/>
      <c r="L47" s="277"/>
      <c r="M47" s="277"/>
      <c r="N47" s="277"/>
      <c r="O47" s="223">
        <f t="shared" si="16"/>
        <v>0</v>
      </c>
      <c r="P47" s="223"/>
      <c r="Q47" s="233"/>
      <c r="R47" s="82"/>
      <c r="S47" s="82"/>
      <c r="T47" s="277"/>
      <c r="U47" s="277"/>
      <c r="V47" s="277"/>
      <c r="W47" s="277"/>
      <c r="X47" s="269"/>
      <c r="Y47" s="223">
        <f t="shared" si="17"/>
        <v>0</v>
      </c>
      <c r="Z47" s="223"/>
    </row>
    <row r="48" spans="1:26" ht="15.75" thickBot="1" x14ac:dyDescent="0.3">
      <c r="G48" s="258" t="s">
        <v>280</v>
      </c>
      <c r="H48" s="191" t="s">
        <v>70</v>
      </c>
      <c r="I48" s="192" t="s">
        <v>256</v>
      </c>
      <c r="J48" s="193" t="s">
        <v>247</v>
      </c>
      <c r="K48" s="194" t="s">
        <v>213</v>
      </c>
      <c r="L48" s="194" t="s">
        <v>100</v>
      </c>
      <c r="M48" s="194" t="s">
        <v>214</v>
      </c>
      <c r="N48" s="194" t="s">
        <v>215</v>
      </c>
      <c r="O48" s="195" t="s">
        <v>27</v>
      </c>
      <c r="P48" s="195" t="s">
        <v>255</v>
      </c>
      <c r="Q48" s="196"/>
      <c r="R48" s="192" t="s">
        <v>42</v>
      </c>
      <c r="S48" s="237" t="s">
        <v>256</v>
      </c>
      <c r="T48" s="193" t="s">
        <v>247</v>
      </c>
      <c r="U48" s="194" t="s">
        <v>213</v>
      </c>
      <c r="V48" s="194" t="s">
        <v>100</v>
      </c>
      <c r="W48" s="194" t="s">
        <v>214</v>
      </c>
      <c r="X48" s="194" t="s">
        <v>215</v>
      </c>
      <c r="Y48" s="195" t="s">
        <v>27</v>
      </c>
      <c r="Z48" s="195" t="s">
        <v>255</v>
      </c>
    </row>
    <row r="49" spans="6:26" x14ac:dyDescent="0.25">
      <c r="F49" s="249">
        <v>1.5</v>
      </c>
      <c r="G49" s="278" t="s">
        <v>223</v>
      </c>
      <c r="H49" s="238">
        <f t="shared" si="15"/>
        <v>2</v>
      </c>
      <c r="I49" s="29" t="s">
        <v>231</v>
      </c>
      <c r="K49" s="249">
        <v>2</v>
      </c>
      <c r="L49" s="249">
        <v>1</v>
      </c>
      <c r="M49" s="249">
        <v>1</v>
      </c>
      <c r="O49" s="218">
        <f t="shared" ref="O49:O52" si="18">(J49+K49)*$Y$3</f>
        <v>1</v>
      </c>
      <c r="P49" s="218"/>
      <c r="Q49" s="202"/>
      <c r="R49" s="70"/>
      <c r="Y49" s="218">
        <f t="shared" si="17"/>
        <v>0</v>
      </c>
      <c r="Z49" s="218"/>
    </row>
    <row r="50" spans="6:26" ht="15.75" thickBot="1" x14ac:dyDescent="0.3">
      <c r="G50" s="281" t="s">
        <v>178</v>
      </c>
      <c r="H50" s="232">
        <f t="shared" si="15"/>
        <v>1</v>
      </c>
      <c r="I50" s="82" t="s">
        <v>350</v>
      </c>
      <c r="J50" s="277"/>
      <c r="K50" s="277">
        <v>1</v>
      </c>
      <c r="L50" s="277">
        <v>1</v>
      </c>
      <c r="M50" s="277">
        <v>1</v>
      </c>
      <c r="N50" s="277">
        <v>1</v>
      </c>
      <c r="O50" s="239">
        <f t="shared" si="18"/>
        <v>0.5</v>
      </c>
      <c r="P50" s="239"/>
      <c r="Q50" s="233"/>
      <c r="R50" s="268"/>
      <c r="S50" s="269"/>
      <c r="T50" s="269"/>
      <c r="U50" s="269"/>
      <c r="V50" s="269"/>
      <c r="W50" s="269"/>
      <c r="X50" s="269"/>
      <c r="Y50" s="239">
        <f t="shared" si="17"/>
        <v>0</v>
      </c>
      <c r="Z50" s="239"/>
    </row>
    <row r="51" spans="6:26" x14ac:dyDescent="0.25">
      <c r="G51" s="278" t="s">
        <v>281</v>
      </c>
      <c r="H51" s="238">
        <f t="shared" si="15"/>
        <v>2</v>
      </c>
      <c r="I51" s="97" t="s">
        <v>194</v>
      </c>
      <c r="J51" s="279"/>
      <c r="K51" s="279">
        <v>1</v>
      </c>
      <c r="L51" s="279">
        <v>1</v>
      </c>
      <c r="M51" s="279">
        <v>1</v>
      </c>
      <c r="N51" s="279"/>
      <c r="O51" s="352">
        <f t="shared" si="18"/>
        <v>0.5</v>
      </c>
      <c r="P51" s="352">
        <v>1</v>
      </c>
      <c r="Q51" s="207"/>
      <c r="R51" s="28" t="s">
        <v>282</v>
      </c>
      <c r="S51" s="28" t="s">
        <v>440</v>
      </c>
      <c r="T51" s="282">
        <v>1</v>
      </c>
      <c r="U51" s="282"/>
      <c r="V51" s="282">
        <v>1</v>
      </c>
      <c r="W51" s="282">
        <v>1</v>
      </c>
      <c r="X51" s="282"/>
      <c r="Y51" s="240">
        <f t="shared" si="17"/>
        <v>0.5</v>
      </c>
      <c r="Z51" s="240"/>
    </row>
    <row r="52" spans="6:26" ht="15.75" thickBot="1" x14ac:dyDescent="0.3">
      <c r="G52" s="373" t="s">
        <v>321</v>
      </c>
      <c r="H52" s="232">
        <f t="shared" si="15"/>
        <v>2</v>
      </c>
      <c r="I52" s="353" t="s">
        <v>283</v>
      </c>
      <c r="J52" s="354"/>
      <c r="K52" s="354"/>
      <c r="L52" s="354"/>
      <c r="M52" s="354"/>
      <c r="N52" s="354">
        <v>1</v>
      </c>
      <c r="O52" s="355">
        <f t="shared" si="18"/>
        <v>0</v>
      </c>
      <c r="P52" s="355"/>
      <c r="Q52" s="356"/>
      <c r="R52" s="353" t="s">
        <v>284</v>
      </c>
      <c r="S52" s="354" t="s">
        <v>285</v>
      </c>
      <c r="T52" s="354"/>
      <c r="U52" s="354">
        <v>1</v>
      </c>
      <c r="V52" s="354"/>
      <c r="W52" s="354"/>
      <c r="X52" s="357"/>
      <c r="Y52" s="239">
        <f t="shared" si="17"/>
        <v>0.5</v>
      </c>
      <c r="Z52" s="239"/>
    </row>
    <row r="53" spans="6:26" ht="15.75" thickBot="1" x14ac:dyDescent="0.3"/>
    <row r="54" spans="6:26" ht="15.75" thickBot="1" x14ac:dyDescent="0.3">
      <c r="G54" s="258" t="s">
        <v>109</v>
      </c>
      <c r="H54" s="191" t="s">
        <v>70</v>
      </c>
      <c r="I54" s="192" t="s">
        <v>256</v>
      </c>
      <c r="J54" s="193" t="s">
        <v>247</v>
      </c>
      <c r="K54" s="194" t="s">
        <v>213</v>
      </c>
      <c r="L54" s="194" t="s">
        <v>100</v>
      </c>
      <c r="M54" s="194" t="s">
        <v>214</v>
      </c>
      <c r="N54" s="194" t="s">
        <v>215</v>
      </c>
      <c r="O54" s="195" t="s">
        <v>27</v>
      </c>
      <c r="P54" s="195" t="s">
        <v>255</v>
      </c>
      <c r="Q54" s="196"/>
      <c r="R54" s="192" t="s">
        <v>42</v>
      </c>
      <c r="S54" s="192" t="s">
        <v>256</v>
      </c>
      <c r="T54" s="193" t="s">
        <v>247</v>
      </c>
      <c r="U54" s="194" t="s">
        <v>213</v>
      </c>
      <c r="V54" s="194" t="s">
        <v>100</v>
      </c>
      <c r="W54" s="194" t="s">
        <v>214</v>
      </c>
      <c r="X54" s="194" t="s">
        <v>215</v>
      </c>
      <c r="Y54" s="195" t="s">
        <v>27</v>
      </c>
      <c r="Z54" s="195" t="s">
        <v>255</v>
      </c>
    </row>
    <row r="55" spans="6:26" ht="15.75" thickBot="1" x14ac:dyDescent="0.3">
      <c r="G55" s="272" t="s">
        <v>78</v>
      </c>
      <c r="H55" s="238">
        <f t="shared" ref="H55:H59" si="19">MAX(K55:N55)+MAX(U55:X55)</f>
        <v>2</v>
      </c>
      <c r="I55" s="274" t="s">
        <v>189</v>
      </c>
      <c r="J55" s="274"/>
      <c r="K55" s="274"/>
      <c r="L55" s="274"/>
      <c r="M55" s="274">
        <v>1</v>
      </c>
      <c r="N55" s="274">
        <v>1</v>
      </c>
      <c r="O55" s="223">
        <f t="shared" ref="O55:O61" si="20">(J55+K55)*$Y$3</f>
        <v>0</v>
      </c>
      <c r="P55" s="223"/>
      <c r="Q55" s="202"/>
      <c r="R55" s="70" t="s">
        <v>274</v>
      </c>
      <c r="S55" s="249" t="s">
        <v>275</v>
      </c>
      <c r="T55" s="249">
        <v>1</v>
      </c>
      <c r="V55" s="249">
        <v>1</v>
      </c>
      <c r="W55" s="249">
        <v>1</v>
      </c>
      <c r="Y55" s="223">
        <f t="shared" ref="Y55:Y56" si="21">(T55+U55)*$Y$3</f>
        <v>0.5</v>
      </c>
      <c r="Z55" s="223"/>
    </row>
    <row r="56" spans="6:26" x14ac:dyDescent="0.25">
      <c r="G56" s="209" t="s">
        <v>270</v>
      </c>
      <c r="H56" s="217">
        <f t="shared" si="19"/>
        <v>1</v>
      </c>
      <c r="I56" s="274" t="s">
        <v>190</v>
      </c>
      <c r="J56" s="274"/>
      <c r="K56" s="274">
        <v>1</v>
      </c>
      <c r="L56" s="274">
        <v>1</v>
      </c>
      <c r="M56" s="274">
        <v>1</v>
      </c>
      <c r="N56" s="274"/>
      <c r="O56" s="223">
        <f t="shared" si="20"/>
        <v>0.5</v>
      </c>
      <c r="P56" s="223">
        <v>1</v>
      </c>
      <c r="Q56" s="202"/>
      <c r="R56" s="245"/>
      <c r="S56" s="264"/>
      <c r="T56" s="264"/>
      <c r="U56" s="264"/>
      <c r="V56" s="264"/>
      <c r="W56" s="264"/>
      <c r="Y56" s="223">
        <f t="shared" si="21"/>
        <v>0</v>
      </c>
      <c r="Z56" s="223"/>
    </row>
    <row r="57" spans="6:26" x14ac:dyDescent="0.25">
      <c r="G57" s="209">
        <f>SUM(H55:H59)</f>
        <v>4</v>
      </c>
      <c r="H57" s="217">
        <f t="shared" si="19"/>
        <v>1</v>
      </c>
      <c r="I57" s="274" t="s">
        <v>191</v>
      </c>
      <c r="J57" s="274"/>
      <c r="K57" s="274">
        <v>1</v>
      </c>
      <c r="L57" s="274"/>
      <c r="M57" s="274"/>
      <c r="N57" s="274"/>
      <c r="O57" s="223">
        <f t="shared" si="20"/>
        <v>0.5</v>
      </c>
      <c r="P57" s="223"/>
      <c r="Q57" s="202"/>
      <c r="R57" s="263"/>
      <c r="Y57" s="223">
        <f t="shared" ref="Y57:Y59" si="22">SUM(T57:U57)*$Y$3</f>
        <v>0</v>
      </c>
      <c r="Z57" s="223"/>
    </row>
    <row r="58" spans="6:26" x14ac:dyDescent="0.25">
      <c r="G58" s="263"/>
      <c r="H58" s="217">
        <f t="shared" si="19"/>
        <v>0</v>
      </c>
      <c r="I58" s="274"/>
      <c r="J58" s="274"/>
      <c r="K58" s="274"/>
      <c r="L58" s="274"/>
      <c r="M58" s="274"/>
      <c r="N58" s="274"/>
      <c r="O58" s="223">
        <f t="shared" si="20"/>
        <v>0</v>
      </c>
      <c r="P58" s="223"/>
      <c r="Q58" s="202"/>
      <c r="R58" s="263"/>
      <c r="Y58" s="223">
        <f t="shared" si="22"/>
        <v>0</v>
      </c>
      <c r="Z58" s="223"/>
    </row>
    <row r="59" spans="6:26" ht="15.75" thickBot="1" x14ac:dyDescent="0.3">
      <c r="G59" s="263"/>
      <c r="H59" s="217">
        <f t="shared" si="19"/>
        <v>0</v>
      </c>
      <c r="I59" s="274"/>
      <c r="J59" s="274"/>
      <c r="K59" s="274"/>
      <c r="L59" s="274"/>
      <c r="M59" s="274"/>
      <c r="N59" s="274"/>
      <c r="O59" s="241">
        <f t="shared" si="20"/>
        <v>0</v>
      </c>
      <c r="P59" s="241"/>
      <c r="Q59" s="202"/>
      <c r="R59" s="268"/>
      <c r="Y59" s="241">
        <f t="shared" si="22"/>
        <v>0</v>
      </c>
      <c r="Z59" s="241"/>
    </row>
    <row r="60" spans="6:26" x14ac:dyDescent="0.25">
      <c r="G60" s="278" t="s">
        <v>271</v>
      </c>
      <c r="H60" s="238">
        <f t="shared" ref="H60:H61" si="23">MAX(K60:N60)+MAX(U60:X60)</f>
        <v>0</v>
      </c>
      <c r="I60" s="97"/>
      <c r="J60" s="279"/>
      <c r="K60" s="279"/>
      <c r="L60" s="279"/>
      <c r="M60" s="279"/>
      <c r="N60" s="279"/>
      <c r="O60" s="240">
        <f t="shared" si="20"/>
        <v>0</v>
      </c>
      <c r="P60" s="240"/>
      <c r="Q60" s="207"/>
      <c r="R60" s="70"/>
      <c r="S60" s="282"/>
      <c r="T60" s="282"/>
      <c r="U60" s="282"/>
      <c r="V60" s="282"/>
      <c r="W60" s="282"/>
      <c r="X60" s="282"/>
      <c r="Y60" s="240">
        <f t="shared" ref="Y60:Y61" si="24">(T60+U60)*$Y$3</f>
        <v>0</v>
      </c>
      <c r="Z60" s="240"/>
    </row>
    <row r="61" spans="6:26" ht="15.75" thickBot="1" x14ac:dyDescent="0.3">
      <c r="G61" s="283" t="s">
        <v>178</v>
      </c>
      <c r="H61" s="232">
        <f t="shared" si="23"/>
        <v>0</v>
      </c>
      <c r="I61" s="30"/>
      <c r="J61" s="269"/>
      <c r="K61" s="269"/>
      <c r="L61" s="269"/>
      <c r="M61" s="269"/>
      <c r="N61" s="269"/>
      <c r="O61" s="239">
        <f t="shared" si="20"/>
        <v>0</v>
      </c>
      <c r="P61" s="239"/>
      <c r="Q61" s="233"/>
      <c r="R61" s="268"/>
      <c r="S61" s="269"/>
      <c r="T61" s="269"/>
      <c r="U61" s="269"/>
      <c r="V61" s="269"/>
      <c r="W61" s="269"/>
      <c r="X61" s="269"/>
      <c r="Y61" s="239">
        <f t="shared" si="24"/>
        <v>0</v>
      </c>
      <c r="Z61" s="239"/>
    </row>
    <row r="62" spans="6:26" ht="15.75" thickBot="1" x14ac:dyDescent="0.3"/>
    <row r="63" spans="6:26" ht="15.75" thickBot="1" x14ac:dyDescent="0.3">
      <c r="G63" s="258" t="s">
        <v>109</v>
      </c>
      <c r="H63" s="191" t="s">
        <v>70</v>
      </c>
      <c r="I63" s="192" t="s">
        <v>256</v>
      </c>
      <c r="J63" s="193" t="s">
        <v>247</v>
      </c>
      <c r="K63" s="194" t="s">
        <v>213</v>
      </c>
      <c r="L63" s="194" t="s">
        <v>100</v>
      </c>
      <c r="M63" s="194" t="s">
        <v>214</v>
      </c>
      <c r="N63" s="194" t="s">
        <v>215</v>
      </c>
      <c r="O63" s="195" t="s">
        <v>27</v>
      </c>
      <c r="P63" s="195" t="s">
        <v>255</v>
      </c>
      <c r="Q63" s="196"/>
      <c r="R63" s="192" t="s">
        <v>42</v>
      </c>
      <c r="S63" s="192" t="s">
        <v>256</v>
      </c>
      <c r="T63" s="193" t="s">
        <v>247</v>
      </c>
      <c r="U63" s="194" t="s">
        <v>213</v>
      </c>
      <c r="V63" s="194" t="s">
        <v>100</v>
      </c>
      <c r="W63" s="194" t="s">
        <v>214</v>
      </c>
      <c r="X63" s="194" t="s">
        <v>215</v>
      </c>
      <c r="Y63" s="195" t="s">
        <v>27</v>
      </c>
      <c r="Z63" s="195" t="s">
        <v>255</v>
      </c>
    </row>
    <row r="64" spans="6:26" ht="15.75" thickBot="1" x14ac:dyDescent="0.3">
      <c r="G64" s="272" t="s">
        <v>286</v>
      </c>
      <c r="H64" s="238">
        <f t="shared" ref="H64:H66" si="25">MAX(K64:N64)+MAX(U64:X64)</f>
        <v>0</v>
      </c>
      <c r="I64" s="274"/>
      <c r="J64" s="274"/>
      <c r="K64" s="274"/>
      <c r="L64" s="274"/>
      <c r="M64" s="274"/>
      <c r="N64" s="274"/>
      <c r="O64" s="223">
        <f t="shared" ref="O64:O70" si="26">(J64+K64)*$Y$3</f>
        <v>0</v>
      </c>
      <c r="P64" s="223"/>
      <c r="Q64" s="202"/>
      <c r="R64" s="70"/>
      <c r="Y64" s="223">
        <f t="shared" ref="Y64:Y65" si="27">(T64+U64)*$Y$3</f>
        <v>0</v>
      </c>
      <c r="Z64" s="223"/>
    </row>
    <row r="65" spans="7:26" x14ac:dyDescent="0.25">
      <c r="G65" s="209" t="s">
        <v>270</v>
      </c>
      <c r="H65" s="217">
        <f t="shared" si="25"/>
        <v>0</v>
      </c>
      <c r="I65" s="274"/>
      <c r="J65" s="274"/>
      <c r="K65" s="274"/>
      <c r="L65" s="274"/>
      <c r="M65" s="274"/>
      <c r="N65" s="274"/>
      <c r="O65" s="223">
        <f t="shared" si="26"/>
        <v>0</v>
      </c>
      <c r="P65" s="223"/>
      <c r="Q65" s="202"/>
      <c r="R65" s="245"/>
      <c r="S65" s="264"/>
      <c r="T65" s="264"/>
      <c r="U65" s="264"/>
      <c r="V65" s="264"/>
      <c r="W65" s="264"/>
      <c r="Y65" s="223">
        <f t="shared" si="27"/>
        <v>0</v>
      </c>
      <c r="Z65" s="223"/>
    </row>
    <row r="66" spans="7:26" x14ac:dyDescent="0.25">
      <c r="G66" s="209">
        <f>SUM(H64:H68)</f>
        <v>0</v>
      </c>
      <c r="H66" s="217">
        <f t="shared" si="25"/>
        <v>0</v>
      </c>
      <c r="I66" s="274"/>
      <c r="J66" s="274"/>
      <c r="K66" s="274"/>
      <c r="L66" s="274"/>
      <c r="M66" s="274"/>
      <c r="N66" s="274"/>
      <c r="O66" s="223">
        <f t="shared" si="26"/>
        <v>0</v>
      </c>
      <c r="P66" s="223"/>
      <c r="Q66" s="202"/>
      <c r="R66" s="263"/>
      <c r="Y66" s="223">
        <f t="shared" ref="Y66:Y68" si="28">SUM(T66:U66)*$Y$3</f>
        <v>0</v>
      </c>
      <c r="Z66" s="223"/>
    </row>
    <row r="67" spans="7:26" x14ac:dyDescent="0.25">
      <c r="G67" s="263"/>
      <c r="H67" s="217">
        <f>MAX(K66:N66)+MAX(U66:X66)</f>
        <v>0</v>
      </c>
      <c r="I67" s="274"/>
      <c r="J67" s="274"/>
      <c r="K67" s="274"/>
      <c r="L67" s="274"/>
      <c r="M67" s="274"/>
      <c r="N67" s="274"/>
      <c r="O67" s="223">
        <f t="shared" si="26"/>
        <v>0</v>
      </c>
      <c r="P67" s="223"/>
      <c r="Q67" s="202"/>
      <c r="R67" s="263"/>
      <c r="Y67" s="223">
        <f t="shared" si="28"/>
        <v>0</v>
      </c>
      <c r="Z67" s="223"/>
    </row>
    <row r="68" spans="7:26" ht="15.75" thickBot="1" x14ac:dyDescent="0.3">
      <c r="G68" s="263"/>
      <c r="H68" s="217">
        <f>MAX(K67:N67)+MAX(U67:X67)</f>
        <v>0</v>
      </c>
      <c r="I68" s="274"/>
      <c r="J68" s="274"/>
      <c r="K68" s="274"/>
      <c r="L68" s="274"/>
      <c r="M68" s="274"/>
      <c r="N68" s="274"/>
      <c r="O68" s="241">
        <f t="shared" si="26"/>
        <v>0</v>
      </c>
      <c r="P68" s="241"/>
      <c r="Q68" s="202"/>
      <c r="R68" s="268"/>
      <c r="Y68" s="241">
        <f t="shared" si="28"/>
        <v>0</v>
      </c>
      <c r="Z68" s="241"/>
    </row>
    <row r="69" spans="7:26" x14ac:dyDescent="0.25">
      <c r="G69" s="278" t="s">
        <v>271</v>
      </c>
      <c r="H69" s="238">
        <f t="shared" ref="H69:H70" si="29">MAX(K69:N69)+MAX(U69:X69)</f>
        <v>0</v>
      </c>
      <c r="I69" s="97"/>
      <c r="J69" s="279"/>
      <c r="K69" s="279"/>
      <c r="L69" s="279"/>
      <c r="M69" s="279"/>
      <c r="N69" s="279"/>
      <c r="O69" s="240">
        <f t="shared" si="26"/>
        <v>0</v>
      </c>
      <c r="P69" s="240"/>
      <c r="Q69" s="207"/>
      <c r="R69" s="70"/>
      <c r="S69" s="282"/>
      <c r="T69" s="282"/>
      <c r="U69" s="282"/>
      <c r="V69" s="282"/>
      <c r="W69" s="282"/>
      <c r="X69" s="282"/>
      <c r="Y69" s="240">
        <f t="shared" ref="Y69:Y70" si="30">(T69+U69)*$Y$3</f>
        <v>0</v>
      </c>
      <c r="Z69" s="240"/>
    </row>
    <row r="70" spans="7:26" ht="15.75" thickBot="1" x14ac:dyDescent="0.3">
      <c r="G70" s="283" t="s">
        <v>178</v>
      </c>
      <c r="H70" s="232">
        <f t="shared" si="29"/>
        <v>0</v>
      </c>
      <c r="I70" s="30"/>
      <c r="J70" s="269"/>
      <c r="K70" s="269"/>
      <c r="L70" s="269"/>
      <c r="M70" s="269"/>
      <c r="N70" s="269"/>
      <c r="O70" s="239">
        <f t="shared" si="26"/>
        <v>0</v>
      </c>
      <c r="P70" s="239"/>
      <c r="Q70" s="233"/>
      <c r="R70" s="268"/>
      <c r="S70" s="269"/>
      <c r="T70" s="269"/>
      <c r="U70" s="269"/>
      <c r="V70" s="269"/>
      <c r="W70" s="269"/>
      <c r="X70" s="269"/>
      <c r="Y70" s="239">
        <f t="shared" si="30"/>
        <v>0</v>
      </c>
      <c r="Z70" s="239"/>
    </row>
    <row r="80" spans="7:26" x14ac:dyDescent="0.25">
      <c r="G80" s="250" t="s">
        <v>287</v>
      </c>
      <c r="H80" s="248"/>
      <c r="I80" s="250"/>
      <c r="J80" s="250"/>
      <c r="K80" s="250"/>
      <c r="L80" s="250"/>
      <c r="M80" s="250"/>
      <c r="N80" s="250"/>
      <c r="O80" s="250"/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</row>
    <row r="82" spans="7:26" ht="15.75" thickBot="1" x14ac:dyDescent="0.3"/>
    <row r="83" spans="7:26" ht="15.75" thickBot="1" x14ac:dyDescent="0.3">
      <c r="G83" s="258" t="s">
        <v>109</v>
      </c>
      <c r="H83" s="191" t="s">
        <v>70</v>
      </c>
      <c r="I83" s="192" t="s">
        <v>256</v>
      </c>
      <c r="J83" s="193" t="s">
        <v>247</v>
      </c>
      <c r="K83" s="194" t="s">
        <v>213</v>
      </c>
      <c r="L83" s="194" t="s">
        <v>100</v>
      </c>
      <c r="M83" s="194" t="s">
        <v>214</v>
      </c>
      <c r="N83" s="194" t="s">
        <v>215</v>
      </c>
      <c r="O83" s="195" t="s">
        <v>27</v>
      </c>
      <c r="P83" s="195" t="s">
        <v>255</v>
      </c>
      <c r="Q83" s="196"/>
      <c r="R83" s="192" t="s">
        <v>42</v>
      </c>
      <c r="S83" s="192" t="s">
        <v>256</v>
      </c>
      <c r="T83" s="193" t="s">
        <v>247</v>
      </c>
      <c r="U83" s="194" t="s">
        <v>213</v>
      </c>
      <c r="V83" s="194" t="s">
        <v>100</v>
      </c>
      <c r="W83" s="194" t="s">
        <v>214</v>
      </c>
      <c r="X83" s="194" t="s">
        <v>215</v>
      </c>
      <c r="Y83" s="195" t="s">
        <v>27</v>
      </c>
      <c r="Z83" s="195" t="s">
        <v>255</v>
      </c>
    </row>
    <row r="84" spans="7:26" ht="15.75" thickBot="1" x14ac:dyDescent="0.3">
      <c r="G84" s="272" t="s">
        <v>286</v>
      </c>
      <c r="H84" s="238">
        <f t="shared" ref="H84:H86" si="31">MAX(K84:N84)+MAX(U84:X84)</f>
        <v>0</v>
      </c>
      <c r="I84" s="69" t="s">
        <v>185</v>
      </c>
      <c r="J84" s="69">
        <v>1</v>
      </c>
      <c r="K84" s="69"/>
      <c r="L84" s="69"/>
      <c r="M84" s="69"/>
      <c r="N84" s="69"/>
      <c r="O84" s="223">
        <f t="shared" ref="O84:O90" si="32">(J84+K84)*$Y$3</f>
        <v>0.5</v>
      </c>
      <c r="P84" s="223"/>
      <c r="Q84" s="202"/>
      <c r="R84" s="70"/>
      <c r="Y84" s="223">
        <f t="shared" ref="Y84:Y85" si="33">(T84+U84)*$Y$3</f>
        <v>0</v>
      </c>
      <c r="Z84" s="223"/>
    </row>
    <row r="85" spans="7:26" x14ac:dyDescent="0.25">
      <c r="G85" s="209" t="s">
        <v>270</v>
      </c>
      <c r="H85" s="217">
        <f t="shared" si="31"/>
        <v>0</v>
      </c>
      <c r="I85" s="274" t="s">
        <v>92</v>
      </c>
      <c r="J85" s="274">
        <v>1</v>
      </c>
      <c r="K85" s="274"/>
      <c r="L85" s="274"/>
      <c r="M85" s="274"/>
      <c r="N85" s="274"/>
      <c r="O85" s="223">
        <f t="shared" si="32"/>
        <v>0.5</v>
      </c>
      <c r="P85" s="223"/>
      <c r="Q85" s="202"/>
      <c r="R85" s="245"/>
      <c r="S85" s="264"/>
      <c r="T85" s="264"/>
      <c r="U85" s="264"/>
      <c r="V85" s="264"/>
      <c r="W85" s="264"/>
      <c r="Y85" s="223">
        <f t="shared" si="33"/>
        <v>0</v>
      </c>
      <c r="Z85" s="223"/>
    </row>
    <row r="86" spans="7:26" x14ac:dyDescent="0.25">
      <c r="G86" s="209">
        <f>SUM(H84:H88)</f>
        <v>0</v>
      </c>
      <c r="H86" s="217">
        <f t="shared" si="31"/>
        <v>0</v>
      </c>
      <c r="I86" s="274" t="s">
        <v>94</v>
      </c>
      <c r="J86" s="274">
        <v>1</v>
      </c>
      <c r="K86" s="274"/>
      <c r="L86" s="274"/>
      <c r="M86" s="274"/>
      <c r="N86" s="274"/>
      <c r="O86" s="223">
        <f t="shared" si="32"/>
        <v>0.5</v>
      </c>
      <c r="P86" s="223"/>
      <c r="Q86" s="202"/>
      <c r="R86" s="263"/>
      <c r="Y86" s="223">
        <f t="shared" ref="Y86:Y88" si="34">SUM(T86:U86)*$Y$3</f>
        <v>0</v>
      </c>
      <c r="Z86" s="223"/>
    </row>
    <row r="87" spans="7:26" x14ac:dyDescent="0.25">
      <c r="G87" s="263"/>
      <c r="H87" s="217">
        <f>MAX(K86:N86)+MAX(U86:X86)</f>
        <v>0</v>
      </c>
      <c r="I87" s="274" t="s">
        <v>37</v>
      </c>
      <c r="J87" s="274">
        <v>1</v>
      </c>
      <c r="K87" s="274"/>
      <c r="L87" s="274"/>
      <c r="M87" s="274"/>
      <c r="N87" s="274"/>
      <c r="O87" s="223">
        <f t="shared" si="32"/>
        <v>0.5</v>
      </c>
      <c r="P87" s="223"/>
      <c r="Q87" s="202"/>
      <c r="R87" s="263"/>
      <c r="Y87" s="223">
        <f t="shared" si="34"/>
        <v>0</v>
      </c>
      <c r="Z87" s="223"/>
    </row>
    <row r="88" spans="7:26" ht="15.75" thickBot="1" x14ac:dyDescent="0.3">
      <c r="G88" s="263"/>
      <c r="H88" s="217">
        <f>MAX(K87:N87)+MAX(U87:X87)</f>
        <v>0</v>
      </c>
      <c r="I88" s="274" t="s">
        <v>232</v>
      </c>
      <c r="J88" s="274">
        <v>3</v>
      </c>
      <c r="K88" s="274"/>
      <c r="L88" s="274"/>
      <c r="M88" s="274"/>
      <c r="N88" s="274"/>
      <c r="O88" s="241">
        <f t="shared" si="32"/>
        <v>1.5</v>
      </c>
      <c r="P88" s="241"/>
      <c r="Q88" s="202"/>
      <c r="R88" s="268"/>
      <c r="Y88" s="241">
        <f t="shared" si="34"/>
        <v>0</v>
      </c>
      <c r="Z88" s="241"/>
    </row>
    <row r="89" spans="7:26" x14ac:dyDescent="0.25">
      <c r="G89" s="278" t="s">
        <v>271</v>
      </c>
      <c r="H89" s="238">
        <f t="shared" ref="H89:H90" si="35">MAX(K89:N89)+MAX(U89:X89)</f>
        <v>0</v>
      </c>
      <c r="I89" s="97"/>
      <c r="J89" s="279"/>
      <c r="K89" s="279"/>
      <c r="L89" s="279"/>
      <c r="M89" s="279"/>
      <c r="N89" s="279"/>
      <c r="O89" s="240">
        <f t="shared" si="32"/>
        <v>0</v>
      </c>
      <c r="P89" s="240"/>
      <c r="Q89" s="207"/>
      <c r="R89" s="282"/>
      <c r="S89" s="282"/>
      <c r="T89" s="282"/>
      <c r="U89" s="282"/>
      <c r="V89" s="282"/>
      <c r="W89" s="282"/>
      <c r="X89" s="282"/>
      <c r="Y89" s="240">
        <f t="shared" ref="Y89:Y90" si="36">(T89+U89)*$Y$3</f>
        <v>0</v>
      </c>
      <c r="Z89" s="240"/>
    </row>
    <row r="90" spans="7:26" ht="15.75" thickBot="1" x14ac:dyDescent="0.3">
      <c r="G90" s="283" t="s">
        <v>178</v>
      </c>
      <c r="H90" s="232">
        <f t="shared" si="35"/>
        <v>0</v>
      </c>
      <c r="I90" s="30"/>
      <c r="J90" s="269"/>
      <c r="K90" s="269"/>
      <c r="L90" s="269"/>
      <c r="M90" s="269"/>
      <c r="N90" s="269"/>
      <c r="O90" s="239">
        <f t="shared" si="32"/>
        <v>0</v>
      </c>
      <c r="P90" s="239"/>
      <c r="Q90" s="233"/>
      <c r="R90" s="269"/>
      <c r="S90" s="269"/>
      <c r="T90" s="269"/>
      <c r="U90" s="269"/>
      <c r="V90" s="269"/>
      <c r="W90" s="269"/>
      <c r="X90" s="269"/>
      <c r="Y90" s="239">
        <f t="shared" si="36"/>
        <v>0</v>
      </c>
      <c r="Z90" s="239"/>
    </row>
  </sheetData>
  <mergeCells count="1">
    <mergeCell ref="T4:U4"/>
  </mergeCells>
  <conditionalFormatting sqref="D40">
    <cfRule type="cellIs" dxfId="35" priority="4" operator="equal">
      <formula>0</formula>
    </cfRule>
    <cfRule type="cellIs" dxfId="34" priority="5" operator="lessThan">
      <formula>0</formula>
    </cfRule>
    <cfRule type="cellIs" dxfId="33" priority="6" operator="greaterThan">
      <formula>0</formula>
    </cfRule>
  </conditionalFormatting>
  <conditionalFormatting sqref="D2">
    <cfRule type="cellIs" dxfId="32" priority="1" operator="lessThan">
      <formula>0</formula>
    </cfRule>
    <cfRule type="cellIs" dxfId="31" priority="2" operator="equal">
      <formula>0</formula>
    </cfRule>
    <cfRule type="cellIs" dxfId="30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CCFF"/>
  </sheetPr>
  <dimension ref="A1:Z76"/>
  <sheetViews>
    <sheetView topLeftCell="C34" zoomScale="91" zoomScaleNormal="91" workbookViewId="0">
      <selection activeCell="S66" sqref="S66"/>
    </sheetView>
  </sheetViews>
  <sheetFormatPr defaultRowHeight="15" x14ac:dyDescent="0.25"/>
  <cols>
    <col min="1" max="1" width="9.140625" style="249"/>
    <col min="2" max="2" width="10.7109375" style="249" customWidth="1"/>
    <col min="3" max="3" width="18.140625" style="249" customWidth="1"/>
    <col min="4" max="4" width="9.140625" style="249"/>
    <col min="5" max="6" width="4.140625" style="249" customWidth="1"/>
    <col min="7" max="7" width="19" style="249" customWidth="1"/>
    <col min="8" max="8" width="5.5703125" style="54" customWidth="1"/>
    <col min="9" max="9" width="27.5703125" style="249" customWidth="1"/>
    <col min="10" max="10" width="5.85546875" style="249" customWidth="1"/>
    <col min="11" max="11" width="6.42578125" style="249" customWidth="1"/>
    <col min="12" max="12" width="6.5703125" style="249" customWidth="1"/>
    <col min="13" max="13" width="6.42578125" style="249" customWidth="1"/>
    <col min="14" max="14" width="6.140625" style="249" customWidth="1"/>
    <col min="15" max="15" width="9.140625" style="249"/>
    <col min="16" max="16" width="6.28515625" style="249" customWidth="1"/>
    <col min="17" max="17" width="3.42578125" style="249" customWidth="1"/>
    <col min="18" max="18" width="13.7109375" style="249" customWidth="1"/>
    <col min="19" max="19" width="25" style="249" customWidth="1"/>
    <col min="20" max="24" width="6" style="249" customWidth="1"/>
    <col min="25" max="25" width="9.140625" style="249"/>
    <col min="26" max="26" width="6.5703125" style="249" customWidth="1"/>
    <col min="27" max="16384" width="9.140625" style="249"/>
  </cols>
  <sheetData>
    <row r="1" spans="1:26" ht="15.75" thickBot="1" x14ac:dyDescent="0.3"/>
    <row r="2" spans="1:26" x14ac:dyDescent="0.25">
      <c r="C2" s="250" t="s">
        <v>28</v>
      </c>
      <c r="D2" s="250">
        <f>D40+D3+D4</f>
        <v>18.100000000000001</v>
      </c>
      <c r="I2" s="251" t="s">
        <v>33</v>
      </c>
      <c r="J2" s="252">
        <f t="shared" ref="J2:P2" si="0">J6+T6</f>
        <v>21</v>
      </c>
      <c r="K2" s="252">
        <f t="shared" si="0"/>
        <v>12</v>
      </c>
      <c r="L2" s="252">
        <f t="shared" si="0"/>
        <v>10</v>
      </c>
      <c r="M2" s="252">
        <f t="shared" si="0"/>
        <v>10</v>
      </c>
      <c r="N2" s="252">
        <f t="shared" si="0"/>
        <v>5</v>
      </c>
      <c r="O2" s="252">
        <f t="shared" si="0"/>
        <v>16.5</v>
      </c>
      <c r="P2" s="252">
        <f t="shared" si="0"/>
        <v>0</v>
      </c>
      <c r="W2" s="175" t="s">
        <v>248</v>
      </c>
      <c r="X2" s="176"/>
      <c r="Y2" s="177">
        <v>0.2</v>
      </c>
      <c r="Z2" s="178"/>
    </row>
    <row r="3" spans="1:26" ht="15.75" thickBot="1" x14ac:dyDescent="0.3">
      <c r="C3" s="253" t="s">
        <v>157</v>
      </c>
      <c r="D3" s="253"/>
      <c r="E3" s="249" t="s">
        <v>292</v>
      </c>
      <c r="W3" s="179" t="s">
        <v>246</v>
      </c>
      <c r="X3" s="180"/>
      <c r="Y3" s="181">
        <v>0.5</v>
      </c>
    </row>
    <row r="4" spans="1:26" ht="15.75" thickBot="1" x14ac:dyDescent="0.3">
      <c r="C4" s="253" t="s">
        <v>158</v>
      </c>
      <c r="D4" s="253">
        <v>0</v>
      </c>
      <c r="I4" s="254" t="s">
        <v>15</v>
      </c>
      <c r="J4" s="254"/>
      <c r="K4" s="254"/>
      <c r="Q4" s="103"/>
      <c r="R4" s="255" t="s">
        <v>11</v>
      </c>
      <c r="S4" s="255"/>
      <c r="T4" s="495" t="s">
        <v>10</v>
      </c>
      <c r="U4" s="495"/>
    </row>
    <row r="5" spans="1:26" ht="16.5" thickTop="1" thickBot="1" x14ac:dyDescent="0.3">
      <c r="G5" s="182" t="s">
        <v>254</v>
      </c>
      <c r="H5" s="183">
        <f>SUM(H8:H76)</f>
        <v>26</v>
      </c>
      <c r="I5" s="254" t="s">
        <v>8</v>
      </c>
      <c r="J5" s="184" t="s">
        <v>247</v>
      </c>
      <c r="K5" s="256" t="s">
        <v>213</v>
      </c>
      <c r="L5" s="256" t="s">
        <v>100</v>
      </c>
      <c r="M5" s="256" t="s">
        <v>214</v>
      </c>
      <c r="N5" s="256" t="s">
        <v>215</v>
      </c>
      <c r="O5" s="256" t="s">
        <v>27</v>
      </c>
      <c r="P5" s="256" t="s">
        <v>255</v>
      </c>
      <c r="Q5" s="103"/>
      <c r="R5" s="255" t="s">
        <v>8</v>
      </c>
      <c r="S5" s="255"/>
      <c r="T5" s="185" t="s">
        <v>247</v>
      </c>
      <c r="U5" s="257" t="s">
        <v>213</v>
      </c>
      <c r="V5" s="257" t="s">
        <v>100</v>
      </c>
      <c r="W5" s="257" t="s">
        <v>214</v>
      </c>
      <c r="X5" s="257" t="s">
        <v>215</v>
      </c>
      <c r="Y5" s="257" t="s">
        <v>27</v>
      </c>
      <c r="Z5" s="256" t="s">
        <v>255</v>
      </c>
    </row>
    <row r="6" spans="1:26" ht="15.75" thickBot="1" x14ac:dyDescent="0.3">
      <c r="A6" s="186"/>
      <c r="B6" s="282" t="s">
        <v>0</v>
      </c>
      <c r="C6" s="282" t="s">
        <v>4</v>
      </c>
      <c r="D6" s="280" t="s">
        <v>5</v>
      </c>
      <c r="G6" s="187" t="s">
        <v>224</v>
      </c>
      <c r="H6" s="188">
        <f>H5*50</f>
        <v>1300</v>
      </c>
      <c r="J6" s="252">
        <f t="shared" ref="J6:O6" si="1">SUM(J10:J147)</f>
        <v>16</v>
      </c>
      <c r="K6" s="252">
        <f t="shared" si="1"/>
        <v>7</v>
      </c>
      <c r="L6" s="252">
        <f t="shared" si="1"/>
        <v>7</v>
      </c>
      <c r="M6" s="252">
        <f t="shared" si="1"/>
        <v>8</v>
      </c>
      <c r="N6" s="252">
        <f t="shared" si="1"/>
        <v>3</v>
      </c>
      <c r="O6" s="252">
        <f t="shared" si="1"/>
        <v>11.5</v>
      </c>
      <c r="P6" s="252"/>
      <c r="Q6" s="103"/>
      <c r="T6" s="252">
        <f t="shared" ref="T6:Y6" si="2">SUM(T14:T147)</f>
        <v>5</v>
      </c>
      <c r="U6" s="252">
        <f t="shared" si="2"/>
        <v>5</v>
      </c>
      <c r="V6" s="252">
        <f t="shared" si="2"/>
        <v>3</v>
      </c>
      <c r="W6" s="252">
        <f t="shared" si="2"/>
        <v>2</v>
      </c>
      <c r="X6" s="252">
        <f t="shared" si="2"/>
        <v>2</v>
      </c>
      <c r="Y6" s="252">
        <f t="shared" si="2"/>
        <v>5</v>
      </c>
      <c r="Z6" s="252"/>
    </row>
    <row r="7" spans="1:26" ht="16.5" thickTop="1" thickBot="1" x14ac:dyDescent="0.3">
      <c r="A7" s="189"/>
      <c r="B7" s="249" t="s">
        <v>1</v>
      </c>
      <c r="C7" s="249" t="s">
        <v>123</v>
      </c>
      <c r="D7" s="262">
        <v>1</v>
      </c>
      <c r="Q7" s="103"/>
    </row>
    <row r="8" spans="1:26" ht="15.75" thickBot="1" x14ac:dyDescent="0.3">
      <c r="A8" s="29"/>
      <c r="B8" s="249" t="s">
        <v>29</v>
      </c>
      <c r="C8" s="249" t="s">
        <v>124</v>
      </c>
      <c r="D8" s="262">
        <v>13</v>
      </c>
      <c r="G8" s="190" t="s">
        <v>113</v>
      </c>
      <c r="H8" s="191" t="s">
        <v>70</v>
      </c>
      <c r="I8" s="192" t="s">
        <v>256</v>
      </c>
      <c r="J8" s="193" t="s">
        <v>247</v>
      </c>
      <c r="K8" s="194" t="s">
        <v>213</v>
      </c>
      <c r="L8" s="194" t="s">
        <v>100</v>
      </c>
      <c r="M8" s="194" t="s">
        <v>214</v>
      </c>
      <c r="N8" s="194" t="s">
        <v>215</v>
      </c>
      <c r="O8" s="195" t="s">
        <v>27</v>
      </c>
      <c r="P8" s="195" t="s">
        <v>255</v>
      </c>
      <c r="Q8" s="196"/>
      <c r="R8" s="192" t="s">
        <v>42</v>
      </c>
      <c r="S8" s="192" t="s">
        <v>256</v>
      </c>
      <c r="T8" s="193" t="s">
        <v>247</v>
      </c>
      <c r="U8" s="194" t="s">
        <v>213</v>
      </c>
      <c r="V8" s="194" t="s">
        <v>100</v>
      </c>
      <c r="W8" s="194" t="s">
        <v>214</v>
      </c>
      <c r="X8" s="194" t="s">
        <v>215</v>
      </c>
      <c r="Y8" s="195" t="s">
        <v>27</v>
      </c>
      <c r="Z8" s="195" t="s">
        <v>255</v>
      </c>
    </row>
    <row r="9" spans="1:26" ht="15.75" thickBot="1" x14ac:dyDescent="0.3">
      <c r="A9" s="29"/>
      <c r="B9" s="249" t="s">
        <v>30</v>
      </c>
      <c r="C9" s="249" t="s">
        <v>125</v>
      </c>
      <c r="D9" s="262">
        <v>16</v>
      </c>
      <c r="G9" s="272" t="s">
        <v>257</v>
      </c>
      <c r="H9" s="197" t="s">
        <v>258</v>
      </c>
      <c r="I9" s="198"/>
      <c r="J9" s="199"/>
      <c r="K9" s="199"/>
      <c r="L9" s="199"/>
      <c r="M9" s="199"/>
      <c r="N9" s="200"/>
      <c r="O9" s="201"/>
      <c r="P9" s="201"/>
      <c r="Q9" s="202"/>
      <c r="R9" s="198"/>
      <c r="S9" s="198"/>
      <c r="T9" s="199"/>
      <c r="U9" s="199"/>
      <c r="V9" s="199"/>
      <c r="W9" s="199"/>
      <c r="X9" s="200"/>
      <c r="Y9" s="201"/>
      <c r="Z9" s="201"/>
    </row>
    <row r="10" spans="1:26" x14ac:dyDescent="0.25">
      <c r="A10" s="29"/>
      <c r="B10" s="249" t="s">
        <v>2</v>
      </c>
      <c r="C10" s="249" t="s">
        <v>6</v>
      </c>
      <c r="D10" s="262">
        <v>0</v>
      </c>
      <c r="G10" s="263" t="s">
        <v>259</v>
      </c>
      <c r="H10" s="203" t="s">
        <v>258</v>
      </c>
      <c r="I10" s="204"/>
      <c r="J10" s="26"/>
      <c r="K10" s="26"/>
      <c r="L10" s="26"/>
      <c r="M10" s="26"/>
      <c r="N10" s="39"/>
      <c r="O10" s="205"/>
      <c r="P10" s="205"/>
      <c r="Q10" s="202"/>
      <c r="R10" s="204"/>
      <c r="S10" s="204"/>
      <c r="T10" s="26"/>
      <c r="U10" s="26"/>
      <c r="V10" s="26"/>
      <c r="W10" s="26"/>
      <c r="X10" s="39"/>
      <c r="Y10" s="205"/>
      <c r="Z10" s="205"/>
    </row>
    <row r="11" spans="1:26" x14ac:dyDescent="0.25">
      <c r="A11" s="29"/>
      <c r="B11" s="249" t="s">
        <v>3</v>
      </c>
      <c r="C11" s="249" t="s">
        <v>6</v>
      </c>
      <c r="D11" s="262">
        <v>0</v>
      </c>
      <c r="G11" s="263"/>
      <c r="H11" s="203" t="s">
        <v>258</v>
      </c>
      <c r="I11" s="204"/>
      <c r="J11" s="26"/>
      <c r="K11" s="26"/>
      <c r="L11" s="26"/>
      <c r="M11" s="26"/>
      <c r="N11" s="39"/>
      <c r="O11" s="205"/>
      <c r="P11" s="205"/>
      <c r="Q11" s="202"/>
      <c r="R11" s="204"/>
      <c r="S11" s="204"/>
      <c r="T11" s="26"/>
      <c r="U11" s="26"/>
      <c r="V11" s="26"/>
      <c r="W11" s="26"/>
      <c r="X11" s="39"/>
      <c r="Y11" s="205"/>
      <c r="Z11" s="205"/>
    </row>
    <row r="12" spans="1:26" ht="15.75" thickBot="1" x14ac:dyDescent="0.3">
      <c r="A12" s="29"/>
      <c r="D12" s="262"/>
      <c r="G12" s="263"/>
      <c r="H12" s="203" t="s">
        <v>258</v>
      </c>
      <c r="I12" s="204"/>
      <c r="J12" s="26"/>
      <c r="K12" s="26"/>
      <c r="L12" s="26"/>
      <c r="M12" s="26"/>
      <c r="N12" s="39"/>
      <c r="O12" s="205"/>
      <c r="P12" s="205"/>
      <c r="Q12" s="202"/>
      <c r="R12" s="204"/>
      <c r="S12" s="204"/>
      <c r="T12" s="26"/>
      <c r="U12" s="26"/>
      <c r="V12" s="26"/>
      <c r="W12" s="26"/>
      <c r="X12" s="39"/>
      <c r="Y12" s="205"/>
      <c r="Z12" s="205"/>
    </row>
    <row r="13" spans="1:26" ht="15.75" thickBot="1" x14ac:dyDescent="0.3">
      <c r="A13" s="29"/>
      <c r="B13" s="249" t="s">
        <v>126</v>
      </c>
      <c r="D13" s="262"/>
      <c r="G13" s="258" t="s">
        <v>272</v>
      </c>
      <c r="H13" s="191" t="s">
        <v>70</v>
      </c>
      <c r="I13" s="192" t="s">
        <v>256</v>
      </c>
      <c r="J13" s="193" t="s">
        <v>247</v>
      </c>
      <c r="K13" s="194" t="s">
        <v>213</v>
      </c>
      <c r="L13" s="194" t="s">
        <v>100</v>
      </c>
      <c r="M13" s="194" t="s">
        <v>214</v>
      </c>
      <c r="N13" s="194" t="s">
        <v>215</v>
      </c>
      <c r="O13" s="195" t="s">
        <v>27</v>
      </c>
      <c r="P13" s="195" t="s">
        <v>255</v>
      </c>
      <c r="Q13" s="196"/>
      <c r="R13" s="192" t="s">
        <v>42</v>
      </c>
      <c r="S13" s="192" t="s">
        <v>256</v>
      </c>
      <c r="T13" s="193" t="s">
        <v>247</v>
      </c>
      <c r="U13" s="194" t="s">
        <v>213</v>
      </c>
      <c r="V13" s="194" t="s">
        <v>100</v>
      </c>
      <c r="W13" s="194" t="s">
        <v>214</v>
      </c>
      <c r="X13" s="194" t="s">
        <v>215</v>
      </c>
      <c r="Y13" s="195" t="s">
        <v>27</v>
      </c>
      <c r="Z13" s="195" t="s">
        <v>255</v>
      </c>
    </row>
    <row r="14" spans="1:26" ht="15.75" thickBot="1" x14ac:dyDescent="0.3">
      <c r="A14" s="29"/>
      <c r="C14" s="266" t="s">
        <v>7</v>
      </c>
      <c r="D14" s="206">
        <f>SUM(D7:D13)</f>
        <v>30</v>
      </c>
      <c r="G14" s="260" t="s">
        <v>293</v>
      </c>
      <c r="H14" s="122" t="s">
        <v>258</v>
      </c>
      <c r="I14" s="208"/>
      <c r="J14" s="142"/>
      <c r="K14" s="142"/>
      <c r="L14" s="142"/>
      <c r="M14" s="142"/>
      <c r="N14" s="160"/>
      <c r="O14" s="163"/>
      <c r="P14" s="163"/>
      <c r="Q14" s="207"/>
      <c r="R14" s="163"/>
      <c r="S14" s="162"/>
      <c r="T14" s="142"/>
      <c r="U14" s="142"/>
      <c r="V14" s="142"/>
      <c r="W14" s="142"/>
      <c r="X14" s="160"/>
      <c r="Y14" s="163"/>
      <c r="Z14" s="163"/>
    </row>
    <row r="15" spans="1:26" ht="16.5" thickTop="1" thickBot="1" x14ac:dyDescent="0.3">
      <c r="A15" s="30"/>
      <c r="B15" s="269"/>
      <c r="C15" s="269"/>
      <c r="D15" s="270"/>
      <c r="G15" s="209" t="s">
        <v>261</v>
      </c>
      <c r="H15" s="246" t="s">
        <v>258</v>
      </c>
      <c r="I15" s="216"/>
      <c r="J15" s="212"/>
      <c r="K15" s="212"/>
      <c r="L15" s="212"/>
      <c r="M15" s="212"/>
      <c r="N15" s="213"/>
      <c r="O15" s="214"/>
      <c r="P15" s="214"/>
      <c r="Q15" s="215"/>
      <c r="R15" s="323"/>
      <c r="S15" s="325"/>
      <c r="T15" s="243"/>
      <c r="U15" s="243"/>
      <c r="V15" s="243"/>
      <c r="W15" s="243"/>
      <c r="X15" s="110"/>
      <c r="Y15" s="214"/>
      <c r="Z15" s="214"/>
    </row>
    <row r="16" spans="1:26" ht="15.75" thickBot="1" x14ac:dyDescent="0.3">
      <c r="G16" s="209">
        <f>SUM(H16:H32)</f>
        <v>15</v>
      </c>
      <c r="H16" s="238">
        <f>MAX(K16:N16)+MAX(U16:X16)</f>
        <v>2</v>
      </c>
      <c r="I16" s="279" t="s">
        <v>90</v>
      </c>
      <c r="J16" s="279"/>
      <c r="K16" s="279"/>
      <c r="L16" s="279"/>
      <c r="M16" s="279">
        <v>1</v>
      </c>
      <c r="N16" s="279">
        <v>2</v>
      </c>
      <c r="O16" s="218">
        <f>(J16+K16)*$Y$3</f>
        <v>0</v>
      </c>
      <c r="P16" s="218"/>
      <c r="Q16" s="303"/>
      <c r="R16" s="365" t="s">
        <v>86</v>
      </c>
      <c r="S16" s="336" t="s">
        <v>173</v>
      </c>
      <c r="T16" s="337">
        <v>1</v>
      </c>
      <c r="U16" s="337"/>
      <c r="V16" s="337"/>
      <c r="W16" s="337"/>
      <c r="X16" s="338"/>
      <c r="Y16" s="298">
        <f>(T16+U16)*$Y$3</f>
        <v>0.5</v>
      </c>
      <c r="Z16" s="218"/>
    </row>
    <row r="17" spans="1:26" x14ac:dyDescent="0.25">
      <c r="A17" s="28" t="s">
        <v>19</v>
      </c>
      <c r="B17" s="282"/>
      <c r="C17" s="282" t="s">
        <v>13</v>
      </c>
      <c r="D17" s="222">
        <f>(J6+K6)*$Y$3</f>
        <v>11.5</v>
      </c>
      <c r="G17" s="263"/>
      <c r="H17" s="217">
        <f t="shared" ref="H17:H32" si="3">MAX(K17:N17)+MAX(U17:X17)</f>
        <v>2</v>
      </c>
      <c r="I17" s="267" t="s">
        <v>294</v>
      </c>
      <c r="J17" s="274">
        <v>1</v>
      </c>
      <c r="K17" s="274"/>
      <c r="L17" s="274">
        <v>1</v>
      </c>
      <c r="M17" s="274">
        <v>1</v>
      </c>
      <c r="N17" s="274"/>
      <c r="O17" s="223">
        <f t="shared" ref="O17:O32" si="4">(J17+K17)*$Y$3</f>
        <v>0.5</v>
      </c>
      <c r="P17" s="223"/>
      <c r="Q17" s="303"/>
      <c r="R17" s="339"/>
      <c r="S17" s="67" t="s">
        <v>110</v>
      </c>
      <c r="T17" s="68"/>
      <c r="U17" s="68">
        <v>1</v>
      </c>
      <c r="V17" s="68"/>
      <c r="W17" s="68"/>
      <c r="X17" s="340"/>
      <c r="Y17" s="327">
        <f t="shared" ref="Y17:Y32" si="5">(T17+U17)*$Y$3</f>
        <v>0.5</v>
      </c>
      <c r="Z17" s="223"/>
    </row>
    <row r="18" spans="1:26" ht="15.75" thickBot="1" x14ac:dyDescent="0.3">
      <c r="A18" s="29"/>
      <c r="C18" s="266" t="s">
        <v>14</v>
      </c>
      <c r="D18" s="224">
        <f>(J2+K2)*$Y$2</f>
        <v>6.6000000000000005</v>
      </c>
      <c r="G18" s="263"/>
      <c r="H18" s="217">
        <f t="shared" si="3"/>
        <v>1</v>
      </c>
      <c r="I18" s="267" t="s">
        <v>295</v>
      </c>
      <c r="J18" s="274"/>
      <c r="K18" s="274"/>
      <c r="L18" s="274">
        <v>1</v>
      </c>
      <c r="M18" s="274">
        <v>1</v>
      </c>
      <c r="N18" s="274"/>
      <c r="O18" s="223">
        <f t="shared" si="4"/>
        <v>0</v>
      </c>
      <c r="P18" s="223"/>
      <c r="Q18" s="303"/>
      <c r="R18" s="339"/>
      <c r="S18" s="67" t="s">
        <v>218</v>
      </c>
      <c r="T18" s="68">
        <v>1</v>
      </c>
      <c r="U18" s="68"/>
      <c r="V18" s="68"/>
      <c r="W18" s="68"/>
      <c r="X18" s="340"/>
      <c r="Y18" s="327">
        <f t="shared" si="5"/>
        <v>0.5</v>
      </c>
      <c r="Z18" s="223"/>
    </row>
    <row r="19" spans="1:26" ht="16.5" thickTop="1" thickBot="1" x14ac:dyDescent="0.3">
      <c r="A19" s="30"/>
      <c r="B19" s="269"/>
      <c r="C19" s="225" t="s">
        <v>7</v>
      </c>
      <c r="D19" s="226">
        <f>SUM(D17:D18)</f>
        <v>18.100000000000001</v>
      </c>
      <c r="G19" s="263"/>
      <c r="H19" s="217">
        <f t="shared" si="3"/>
        <v>3</v>
      </c>
      <c r="I19" s="267" t="s">
        <v>112</v>
      </c>
      <c r="J19" s="274">
        <v>1</v>
      </c>
      <c r="K19" s="274">
        <v>2</v>
      </c>
      <c r="L19" s="274"/>
      <c r="M19" s="274"/>
      <c r="N19" s="274"/>
      <c r="O19" s="223">
        <f t="shared" si="4"/>
        <v>1.5</v>
      </c>
      <c r="P19" s="223"/>
      <c r="Q19" s="303"/>
      <c r="R19" s="341"/>
      <c r="S19" s="342" t="s">
        <v>94</v>
      </c>
      <c r="T19" s="334"/>
      <c r="U19" s="334">
        <v>1</v>
      </c>
      <c r="V19" s="334"/>
      <c r="W19" s="334"/>
      <c r="X19" s="343"/>
      <c r="Y19" s="327">
        <f t="shared" si="5"/>
        <v>0.5</v>
      </c>
      <c r="Z19" s="223"/>
    </row>
    <row r="20" spans="1:26" ht="15.75" thickBot="1" x14ac:dyDescent="0.3">
      <c r="G20" s="263"/>
      <c r="H20" s="217">
        <f t="shared" si="3"/>
        <v>2</v>
      </c>
      <c r="I20" s="267" t="s">
        <v>55</v>
      </c>
      <c r="J20" s="274"/>
      <c r="K20" s="274"/>
      <c r="L20" s="274">
        <v>2</v>
      </c>
      <c r="M20" s="274">
        <v>1</v>
      </c>
      <c r="N20" s="274"/>
      <c r="O20" s="223">
        <f t="shared" si="4"/>
        <v>0</v>
      </c>
      <c r="P20" s="223"/>
      <c r="Q20" s="202"/>
      <c r="R20" s="273"/>
      <c r="S20" s="267"/>
      <c r="T20" s="274"/>
      <c r="U20" s="274"/>
      <c r="V20" s="274"/>
      <c r="W20" s="274"/>
      <c r="Y20" s="223">
        <f t="shared" si="5"/>
        <v>0</v>
      </c>
      <c r="Z20" s="223"/>
    </row>
    <row r="21" spans="1:26" x14ac:dyDescent="0.25">
      <c r="A21" s="227" t="s">
        <v>262</v>
      </c>
      <c r="B21" s="282"/>
      <c r="C21" s="282"/>
      <c r="D21" s="280"/>
      <c r="G21" s="263"/>
      <c r="H21" s="217">
        <f t="shared" si="3"/>
        <v>2</v>
      </c>
      <c r="I21" s="267" t="s">
        <v>221</v>
      </c>
      <c r="J21" s="274"/>
      <c r="K21" s="274"/>
      <c r="L21" s="274"/>
      <c r="M21" s="274">
        <v>1</v>
      </c>
      <c r="N21" s="274"/>
      <c r="O21" s="223">
        <f t="shared" si="4"/>
        <v>0</v>
      </c>
      <c r="P21" s="223"/>
      <c r="Q21" s="202"/>
      <c r="R21" s="263" t="s">
        <v>61</v>
      </c>
      <c r="S21" s="267" t="s">
        <v>439</v>
      </c>
      <c r="T21" s="261"/>
      <c r="U21" s="267">
        <v>1</v>
      </c>
      <c r="V21" s="261"/>
      <c r="W21" s="261"/>
      <c r="X21" s="262">
        <v>1</v>
      </c>
      <c r="Y21" s="223">
        <f t="shared" si="5"/>
        <v>0.5</v>
      </c>
      <c r="Z21" s="223"/>
    </row>
    <row r="22" spans="1:26" x14ac:dyDescent="0.25">
      <c r="A22" s="228"/>
      <c r="B22" s="164" t="s">
        <v>251</v>
      </c>
      <c r="C22" s="164"/>
      <c r="D22" s="165"/>
      <c r="G22" s="263"/>
      <c r="H22" s="217">
        <f t="shared" si="3"/>
        <v>0</v>
      </c>
      <c r="I22" s="267"/>
      <c r="J22" s="274"/>
      <c r="K22" s="274"/>
      <c r="L22" s="274"/>
      <c r="M22" s="274"/>
      <c r="N22" s="274"/>
      <c r="O22" s="223">
        <f t="shared" si="4"/>
        <v>0</v>
      </c>
      <c r="P22" s="223"/>
      <c r="Q22" s="202"/>
      <c r="R22" s="244"/>
      <c r="S22" s="247"/>
      <c r="T22" s="230"/>
      <c r="U22" s="230"/>
      <c r="V22" s="230"/>
      <c r="W22" s="230"/>
      <c r="Y22" s="223">
        <f t="shared" si="5"/>
        <v>0</v>
      </c>
      <c r="Z22" s="223"/>
    </row>
    <row r="23" spans="1:26" x14ac:dyDescent="0.25">
      <c r="A23" s="29"/>
      <c r="B23" s="166"/>
      <c r="C23" s="24" t="s">
        <v>20</v>
      </c>
      <c r="D23" s="25">
        <f>B23*0.5</f>
        <v>0</v>
      </c>
      <c r="G23" s="263"/>
      <c r="H23" s="235">
        <f t="shared" si="3"/>
        <v>0</v>
      </c>
      <c r="I23" s="328" t="s">
        <v>364</v>
      </c>
      <c r="J23" s="329">
        <v>1</v>
      </c>
      <c r="K23" s="329"/>
      <c r="L23" s="329"/>
      <c r="M23" s="329"/>
      <c r="N23" s="330"/>
      <c r="O23" s="327">
        <f t="shared" si="4"/>
        <v>0.5</v>
      </c>
      <c r="P23" s="223"/>
      <c r="Q23" s="202"/>
      <c r="R23" s="273"/>
      <c r="S23" s="267"/>
      <c r="T23" s="274"/>
      <c r="U23" s="274"/>
      <c r="V23" s="274"/>
      <c r="W23" s="274"/>
      <c r="Y23" s="223">
        <f t="shared" si="5"/>
        <v>0</v>
      </c>
      <c r="Z23" s="223"/>
    </row>
    <row r="24" spans="1:26" x14ac:dyDescent="0.25">
      <c r="A24" s="29"/>
      <c r="B24" s="166">
        <v>0</v>
      </c>
      <c r="C24" s="24" t="s">
        <v>21</v>
      </c>
      <c r="D24" s="25">
        <f>B24</f>
        <v>0</v>
      </c>
      <c r="G24" s="263"/>
      <c r="H24" s="235">
        <f t="shared" si="3"/>
        <v>2</v>
      </c>
      <c r="I24" s="331" t="s">
        <v>363</v>
      </c>
      <c r="J24" s="68"/>
      <c r="K24" s="68">
        <v>2</v>
      </c>
      <c r="L24" s="68"/>
      <c r="M24" s="68"/>
      <c r="N24" s="332"/>
      <c r="O24" s="327">
        <f t="shared" si="4"/>
        <v>1</v>
      </c>
      <c r="P24" s="223"/>
      <c r="Q24" s="202"/>
      <c r="R24" s="273"/>
      <c r="S24" s="267"/>
      <c r="T24" s="274"/>
      <c r="U24" s="274"/>
      <c r="V24" s="274"/>
      <c r="W24" s="274"/>
      <c r="Y24" s="223">
        <f t="shared" si="5"/>
        <v>0</v>
      </c>
      <c r="Z24" s="223"/>
    </row>
    <row r="25" spans="1:26" x14ac:dyDescent="0.25">
      <c r="A25" s="29"/>
      <c r="B25" s="166">
        <v>2</v>
      </c>
      <c r="C25" s="24" t="s">
        <v>22</v>
      </c>
      <c r="D25" s="25">
        <f t="shared" ref="D25:D26" si="6">B25</f>
        <v>2</v>
      </c>
      <c r="G25" s="263"/>
      <c r="H25" s="235">
        <f t="shared" si="3"/>
        <v>0</v>
      </c>
      <c r="I25" s="331"/>
      <c r="J25" s="68"/>
      <c r="K25" s="68"/>
      <c r="L25" s="68"/>
      <c r="M25" s="68"/>
      <c r="N25" s="332"/>
      <c r="O25" s="327">
        <f t="shared" si="4"/>
        <v>0</v>
      </c>
      <c r="P25" s="223"/>
      <c r="Q25" s="202"/>
      <c r="R25" s="273"/>
      <c r="S25" s="267"/>
      <c r="T25" s="274"/>
      <c r="U25" s="274"/>
      <c r="V25" s="274"/>
      <c r="W25" s="274"/>
      <c r="Y25" s="223">
        <f t="shared" si="5"/>
        <v>0</v>
      </c>
      <c r="Z25" s="223"/>
    </row>
    <row r="26" spans="1:26" x14ac:dyDescent="0.25">
      <c r="A26" s="29"/>
      <c r="B26" s="166">
        <v>2</v>
      </c>
      <c r="C26" s="24" t="s">
        <v>23</v>
      </c>
      <c r="D26" s="25">
        <f t="shared" si="6"/>
        <v>2</v>
      </c>
      <c r="G26" s="263"/>
      <c r="H26" s="235">
        <f t="shared" si="3"/>
        <v>0</v>
      </c>
      <c r="I26" s="331"/>
      <c r="J26" s="68"/>
      <c r="K26" s="68"/>
      <c r="L26" s="68"/>
      <c r="M26" s="68"/>
      <c r="N26" s="332"/>
      <c r="O26" s="327">
        <f t="shared" si="4"/>
        <v>0</v>
      </c>
      <c r="P26" s="223"/>
      <c r="Q26" s="202"/>
      <c r="R26" s="273"/>
      <c r="S26" s="267"/>
      <c r="T26" s="274"/>
      <c r="U26" s="274"/>
      <c r="V26" s="274"/>
      <c r="W26" s="274"/>
      <c r="Y26" s="223">
        <f>(T25+U25)*$Y$3</f>
        <v>0</v>
      </c>
      <c r="Z26" s="223"/>
    </row>
    <row r="27" spans="1:26" ht="15.75" thickBot="1" x14ac:dyDescent="0.3">
      <c r="A27" s="30"/>
      <c r="B27" s="167"/>
      <c r="C27" s="168" t="s">
        <v>25</v>
      </c>
      <c r="D27" s="169">
        <f>SUM(D23:D26)</f>
        <v>4</v>
      </c>
      <c r="G27" s="263"/>
      <c r="H27" s="235">
        <f t="shared" si="3"/>
        <v>0</v>
      </c>
      <c r="I27" s="399" t="s">
        <v>370</v>
      </c>
      <c r="J27" s="397">
        <v>6</v>
      </c>
      <c r="K27" s="397"/>
      <c r="L27" s="397"/>
      <c r="M27" s="397"/>
      <c r="N27" s="400"/>
      <c r="O27" s="327">
        <f t="shared" si="4"/>
        <v>3</v>
      </c>
      <c r="P27" s="223"/>
      <c r="Q27" s="202"/>
      <c r="R27" s="273"/>
      <c r="S27" s="267"/>
      <c r="T27" s="274"/>
      <c r="U27" s="274"/>
      <c r="V27" s="274"/>
      <c r="W27" s="274"/>
      <c r="Y27" s="223">
        <f>(T26+U26)*$Y$3</f>
        <v>0</v>
      </c>
      <c r="Z27" s="223"/>
    </row>
    <row r="28" spans="1:26" ht="15.75" thickBot="1" x14ac:dyDescent="0.3">
      <c r="G28" s="263"/>
      <c r="H28" s="235">
        <f t="shared" si="3"/>
        <v>1</v>
      </c>
      <c r="I28" s="333" t="s">
        <v>77</v>
      </c>
      <c r="J28" s="334"/>
      <c r="K28" s="334">
        <v>1</v>
      </c>
      <c r="L28" s="334"/>
      <c r="M28" s="334">
        <v>1</v>
      </c>
      <c r="N28" s="335"/>
      <c r="O28" s="327">
        <f t="shared" si="4"/>
        <v>0.5</v>
      </c>
      <c r="P28" s="223"/>
      <c r="Q28" s="202"/>
      <c r="R28" s="273"/>
      <c r="S28" s="267"/>
      <c r="T28" s="274"/>
      <c r="U28" s="274"/>
      <c r="V28" s="274"/>
      <c r="W28" s="274"/>
      <c r="Y28" s="223">
        <f t="shared" si="5"/>
        <v>0</v>
      </c>
      <c r="Z28" s="223"/>
    </row>
    <row r="29" spans="1:26" x14ac:dyDescent="0.25">
      <c r="A29" s="227" t="s">
        <v>263</v>
      </c>
      <c r="B29" s="282"/>
      <c r="C29" s="282"/>
      <c r="D29" s="280"/>
      <c r="G29" s="263"/>
      <c r="H29" s="217">
        <f t="shared" si="3"/>
        <v>0</v>
      </c>
      <c r="I29" s="267"/>
      <c r="J29" s="274"/>
      <c r="K29" s="274"/>
      <c r="L29" s="274"/>
      <c r="M29" s="274"/>
      <c r="N29" s="274"/>
      <c r="O29" s="223">
        <f t="shared" si="4"/>
        <v>0</v>
      </c>
      <c r="P29" s="223"/>
      <c r="Q29" s="202"/>
      <c r="R29" s="273"/>
      <c r="S29" s="267"/>
      <c r="T29" s="274"/>
      <c r="U29" s="274"/>
      <c r="V29" s="274"/>
      <c r="W29" s="274"/>
      <c r="Y29" s="223">
        <f t="shared" si="5"/>
        <v>0</v>
      </c>
      <c r="Z29" s="223"/>
    </row>
    <row r="30" spans="1:26" x14ac:dyDescent="0.25">
      <c r="A30" s="228"/>
      <c r="C30" s="249" t="s">
        <v>26</v>
      </c>
      <c r="D30" s="262">
        <f>P2</f>
        <v>0</v>
      </c>
      <c r="G30" s="263"/>
      <c r="H30" s="217">
        <f t="shared" si="3"/>
        <v>0</v>
      </c>
      <c r="I30" s="267" t="s">
        <v>315</v>
      </c>
      <c r="J30" s="274">
        <v>1</v>
      </c>
      <c r="K30" s="274"/>
      <c r="L30" s="274"/>
      <c r="M30" s="274"/>
      <c r="N30" s="274"/>
      <c r="O30" s="223">
        <f t="shared" si="4"/>
        <v>0.5</v>
      </c>
      <c r="P30" s="223"/>
      <c r="Q30" s="202"/>
      <c r="R30" s="273"/>
      <c r="S30" s="267"/>
      <c r="T30" s="274"/>
      <c r="U30" s="274"/>
      <c r="V30" s="274"/>
      <c r="W30" s="274"/>
      <c r="Y30" s="223">
        <f t="shared" si="5"/>
        <v>0</v>
      </c>
      <c r="Z30" s="223"/>
    </row>
    <row r="31" spans="1:26" x14ac:dyDescent="0.25">
      <c r="A31" s="29"/>
      <c r="B31" s="164" t="s">
        <v>251</v>
      </c>
      <c r="C31" s="164"/>
      <c r="D31" s="231"/>
      <c r="G31" s="263"/>
      <c r="H31" s="217">
        <f t="shared" si="3"/>
        <v>0</v>
      </c>
      <c r="I31" s="267"/>
      <c r="J31" s="274"/>
      <c r="K31" s="274"/>
      <c r="L31" s="274"/>
      <c r="M31" s="274"/>
      <c r="N31" s="274"/>
      <c r="O31" s="223">
        <f t="shared" si="4"/>
        <v>0</v>
      </c>
      <c r="P31" s="223"/>
      <c r="Q31" s="202"/>
      <c r="R31" s="273"/>
      <c r="S31" s="267"/>
      <c r="T31" s="274"/>
      <c r="U31" s="274"/>
      <c r="V31" s="274"/>
      <c r="W31" s="274"/>
      <c r="Y31" s="223">
        <f t="shared" si="5"/>
        <v>0</v>
      </c>
      <c r="Z31" s="223"/>
    </row>
    <row r="32" spans="1:26" ht="15.75" thickBot="1" x14ac:dyDescent="0.3">
      <c r="A32" s="29"/>
      <c r="B32" s="166"/>
      <c r="C32" s="24" t="s">
        <v>16</v>
      </c>
      <c r="D32" s="25">
        <f>INT(B32/4)</f>
        <v>0</v>
      </c>
      <c r="G32" s="268"/>
      <c r="H32" s="232">
        <f t="shared" si="3"/>
        <v>0</v>
      </c>
      <c r="I32" s="277"/>
      <c r="J32" s="277"/>
      <c r="K32" s="277"/>
      <c r="L32" s="277"/>
      <c r="M32" s="277"/>
      <c r="N32" s="277"/>
      <c r="O32" s="223">
        <f t="shared" si="4"/>
        <v>0</v>
      </c>
      <c r="P32" s="223"/>
      <c r="Q32" s="233"/>
      <c r="R32" s="276"/>
      <c r="S32" s="277"/>
      <c r="T32" s="277"/>
      <c r="U32" s="277"/>
      <c r="V32" s="277"/>
      <c r="W32" s="277"/>
      <c r="X32" s="269"/>
      <c r="Y32" s="223">
        <f t="shared" si="5"/>
        <v>0</v>
      </c>
      <c r="Z32" s="223"/>
    </row>
    <row r="33" spans="1:26" ht="15.75" thickBot="1" x14ac:dyDescent="0.3">
      <c r="A33" s="29"/>
      <c r="B33" s="166"/>
      <c r="C33" s="24" t="s">
        <v>17</v>
      </c>
      <c r="D33" s="25">
        <f>INT(B33/3)</f>
        <v>0</v>
      </c>
      <c r="G33" s="190" t="s">
        <v>278</v>
      </c>
      <c r="H33" s="191" t="s">
        <v>70</v>
      </c>
      <c r="I33" s="192" t="s">
        <v>256</v>
      </c>
      <c r="J33" s="193" t="s">
        <v>247</v>
      </c>
      <c r="K33" s="194" t="s">
        <v>213</v>
      </c>
      <c r="L33" s="194" t="s">
        <v>100</v>
      </c>
      <c r="M33" s="194" t="s">
        <v>214</v>
      </c>
      <c r="N33" s="194" t="s">
        <v>215</v>
      </c>
      <c r="O33" s="195" t="s">
        <v>27</v>
      </c>
      <c r="P33" s="195" t="s">
        <v>255</v>
      </c>
      <c r="Q33" s="196"/>
      <c r="R33" s="192" t="s">
        <v>42</v>
      </c>
      <c r="S33" s="192" t="s">
        <v>256</v>
      </c>
      <c r="T33" s="193" t="s">
        <v>247</v>
      </c>
      <c r="U33" s="194" t="s">
        <v>213</v>
      </c>
      <c r="V33" s="194" t="s">
        <v>100</v>
      </c>
      <c r="W33" s="194" t="s">
        <v>214</v>
      </c>
      <c r="X33" s="194" t="s">
        <v>215</v>
      </c>
      <c r="Y33" s="195" t="s">
        <v>27</v>
      </c>
      <c r="Z33" s="195" t="s">
        <v>255</v>
      </c>
    </row>
    <row r="34" spans="1:26" ht="15.75" thickBot="1" x14ac:dyDescent="0.3">
      <c r="A34" s="29"/>
      <c r="B34" s="166">
        <v>2</v>
      </c>
      <c r="C34" s="24" t="s">
        <v>18</v>
      </c>
      <c r="D34" s="25">
        <f>B34</f>
        <v>2</v>
      </c>
      <c r="G34" s="272" t="s">
        <v>164</v>
      </c>
      <c r="H34" s="122" t="s">
        <v>258</v>
      </c>
      <c r="I34" s="208"/>
      <c r="J34" s="142"/>
      <c r="K34" s="142"/>
      <c r="L34" s="142"/>
      <c r="M34" s="142"/>
      <c r="N34" s="160"/>
      <c r="O34" s="163"/>
      <c r="P34" s="163"/>
      <c r="Q34" s="207"/>
      <c r="R34" s="208"/>
      <c r="S34" s="208"/>
      <c r="T34" s="142"/>
      <c r="U34" s="142"/>
      <c r="V34" s="142"/>
      <c r="W34" s="142"/>
      <c r="X34" s="160"/>
      <c r="Y34" s="163"/>
      <c r="Z34" s="163"/>
    </row>
    <row r="35" spans="1:26" x14ac:dyDescent="0.25">
      <c r="A35" s="29"/>
      <c r="C35" s="249" t="s">
        <v>12</v>
      </c>
      <c r="D35" s="141">
        <f>INT((D14-10)/5)</f>
        <v>4</v>
      </c>
      <c r="G35" s="209" t="s">
        <v>261</v>
      </c>
      <c r="H35" s="234" t="s">
        <v>258</v>
      </c>
      <c r="I35" s="216"/>
      <c r="J35" s="212"/>
      <c r="K35" s="212"/>
      <c r="L35" s="212"/>
      <c r="M35" s="212"/>
      <c r="N35" s="213"/>
      <c r="O35" s="214"/>
      <c r="P35" s="214"/>
      <c r="Q35" s="215"/>
      <c r="R35" s="216"/>
      <c r="S35" s="216"/>
      <c r="T35" s="212"/>
      <c r="U35" s="212"/>
      <c r="V35" s="212"/>
      <c r="W35" s="212"/>
      <c r="X35" s="213"/>
      <c r="Y35" s="214"/>
      <c r="Z35" s="214"/>
    </row>
    <row r="36" spans="1:26" ht="15.75" thickBot="1" x14ac:dyDescent="0.3">
      <c r="A36" s="29"/>
      <c r="C36" s="271" t="s">
        <v>7</v>
      </c>
      <c r="D36" s="236">
        <f>D27-(D30+D35)</f>
        <v>0</v>
      </c>
      <c r="G36" s="209">
        <f>SUM(H36:H39)</f>
        <v>0</v>
      </c>
      <c r="H36" s="235">
        <f>MAX(K36:N36)+MAX(U36:X36)</f>
        <v>0</v>
      </c>
      <c r="I36" s="29"/>
      <c r="O36" s="218">
        <f>(J36+K36)*$Y$3</f>
        <v>0</v>
      </c>
      <c r="P36" s="218"/>
      <c r="Q36" s="202"/>
      <c r="R36" s="219"/>
      <c r="S36" s="219"/>
      <c r="T36" s="220"/>
      <c r="U36" s="220"/>
      <c r="V36" s="220"/>
      <c r="W36" s="220"/>
      <c r="X36" s="221"/>
      <c r="Y36" s="218">
        <f>(T36+U36)*$Y$3</f>
        <v>0</v>
      </c>
      <c r="Z36" s="218"/>
    </row>
    <row r="37" spans="1:26" ht="16.5" thickTop="1" thickBot="1" x14ac:dyDescent="0.3">
      <c r="A37" s="30"/>
      <c r="B37" s="269"/>
      <c r="C37" s="269" t="s">
        <v>34</v>
      </c>
      <c r="D37" s="270">
        <f>IF(D36&lt;=0,0,D35)</f>
        <v>0</v>
      </c>
      <c r="G37" s="273"/>
      <c r="H37" s="235">
        <f t="shared" ref="H37:H39" si="7">MAX(K37:N37)+MAX(U37:X37)</f>
        <v>0</v>
      </c>
      <c r="I37" s="59"/>
      <c r="J37" s="274"/>
      <c r="K37" s="274"/>
      <c r="L37" s="274"/>
      <c r="M37" s="274"/>
      <c r="N37" s="274"/>
      <c r="O37" s="223">
        <f t="shared" ref="O37:O39" si="8">(J37+K37)*$Y$3</f>
        <v>0</v>
      </c>
      <c r="P37" s="223"/>
      <c r="Q37" s="202"/>
      <c r="R37" s="59"/>
      <c r="S37" s="59"/>
      <c r="T37" s="274"/>
      <c r="U37" s="274"/>
      <c r="V37" s="274"/>
      <c r="W37" s="274"/>
      <c r="Y37" s="223">
        <f t="shared" ref="Y37:Y39" si="9">(T37+U37)*$Y$3</f>
        <v>0</v>
      </c>
      <c r="Z37" s="223"/>
    </row>
    <row r="38" spans="1:26" x14ac:dyDescent="0.25">
      <c r="G38" s="273"/>
      <c r="H38" s="235">
        <f t="shared" si="7"/>
        <v>0</v>
      </c>
      <c r="I38" s="59"/>
      <c r="J38" s="274"/>
      <c r="K38" s="274"/>
      <c r="L38" s="274"/>
      <c r="M38" s="274"/>
      <c r="N38" s="274"/>
      <c r="O38" s="223">
        <f t="shared" si="8"/>
        <v>0</v>
      </c>
      <c r="P38" s="223"/>
      <c r="Q38" s="202"/>
      <c r="R38" s="59"/>
      <c r="S38" s="59"/>
      <c r="T38" s="274"/>
      <c r="U38" s="274"/>
      <c r="V38" s="274"/>
      <c r="W38" s="274"/>
      <c r="Y38" s="223">
        <f t="shared" si="9"/>
        <v>0</v>
      </c>
      <c r="Z38" s="223"/>
    </row>
    <row r="39" spans="1:26" ht="15.75" thickBot="1" x14ac:dyDescent="0.3">
      <c r="G39" s="273"/>
      <c r="H39" s="235">
        <f t="shared" si="7"/>
        <v>0</v>
      </c>
      <c r="I39" s="82"/>
      <c r="J39" s="277"/>
      <c r="K39" s="277"/>
      <c r="L39" s="277"/>
      <c r="M39" s="277"/>
      <c r="N39" s="277"/>
      <c r="O39" s="223">
        <f t="shared" si="8"/>
        <v>0</v>
      </c>
      <c r="P39" s="223"/>
      <c r="Q39" s="202"/>
      <c r="R39" s="82"/>
      <c r="S39" s="82"/>
      <c r="T39" s="277"/>
      <c r="U39" s="277"/>
      <c r="V39" s="277"/>
      <c r="W39" s="277"/>
      <c r="X39" s="269"/>
      <c r="Y39" s="223">
        <f t="shared" si="9"/>
        <v>0</v>
      </c>
      <c r="Z39" s="223"/>
    </row>
    <row r="40" spans="1:26" ht="15.75" thickBot="1" x14ac:dyDescent="0.3">
      <c r="C40" s="275" t="s">
        <v>27</v>
      </c>
      <c r="D40" s="275">
        <f>D19-D37</f>
        <v>18.100000000000001</v>
      </c>
      <c r="G40" s="190" t="s">
        <v>279</v>
      </c>
      <c r="H40" s="191" t="s">
        <v>70</v>
      </c>
      <c r="I40" s="192" t="s">
        <v>256</v>
      </c>
      <c r="J40" s="161" t="s">
        <v>247</v>
      </c>
      <c r="K40" s="194" t="s">
        <v>213</v>
      </c>
      <c r="L40" s="194" t="s">
        <v>100</v>
      </c>
      <c r="M40" s="194" t="s">
        <v>214</v>
      </c>
      <c r="N40" s="194" t="s">
        <v>215</v>
      </c>
      <c r="O40" s="195" t="s">
        <v>27</v>
      </c>
      <c r="P40" s="195" t="s">
        <v>255</v>
      </c>
      <c r="Q40" s="196"/>
      <c r="R40" s="192" t="s">
        <v>42</v>
      </c>
      <c r="S40" s="192" t="s">
        <v>256</v>
      </c>
      <c r="T40" s="161" t="s">
        <v>247</v>
      </c>
      <c r="U40" s="194" t="s">
        <v>213</v>
      </c>
      <c r="V40" s="194" t="s">
        <v>100</v>
      </c>
      <c r="W40" s="194" t="s">
        <v>214</v>
      </c>
      <c r="X40" s="194" t="s">
        <v>215</v>
      </c>
      <c r="Y40" s="195" t="s">
        <v>27</v>
      </c>
      <c r="Z40" s="195" t="s">
        <v>255</v>
      </c>
    </row>
    <row r="41" spans="1:26" ht="16.5" thickTop="1" thickBot="1" x14ac:dyDescent="0.3">
      <c r="G41" s="272" t="s">
        <v>164</v>
      </c>
      <c r="H41" s="122" t="s">
        <v>258</v>
      </c>
      <c r="I41" s="208"/>
      <c r="J41" s="142"/>
      <c r="K41" s="142"/>
      <c r="L41" s="142"/>
      <c r="M41" s="142"/>
      <c r="N41" s="160"/>
      <c r="O41" s="163"/>
      <c r="P41" s="163"/>
      <c r="Q41" s="207"/>
      <c r="R41" s="208"/>
      <c r="S41" s="208"/>
      <c r="T41" s="142"/>
      <c r="U41" s="142"/>
      <c r="V41" s="142"/>
      <c r="W41" s="142"/>
      <c r="X41" s="160"/>
      <c r="Y41" s="163"/>
      <c r="Z41" s="163"/>
    </row>
    <row r="42" spans="1:26" x14ac:dyDescent="0.25">
      <c r="G42" s="209" t="s">
        <v>261</v>
      </c>
      <c r="H42" s="234" t="s">
        <v>258</v>
      </c>
      <c r="I42" s="216"/>
      <c r="J42" s="212"/>
      <c r="K42" s="212"/>
      <c r="L42" s="212"/>
      <c r="M42" s="212"/>
      <c r="N42" s="213"/>
      <c r="O42" s="214"/>
      <c r="P42" s="214"/>
      <c r="Q42" s="215"/>
      <c r="R42" s="216"/>
      <c r="S42" s="216"/>
      <c r="T42" s="212"/>
      <c r="U42" s="212"/>
      <c r="V42" s="212"/>
      <c r="W42" s="212"/>
      <c r="X42" s="213"/>
      <c r="Y42" s="214"/>
      <c r="Z42" s="214"/>
    </row>
    <row r="43" spans="1:26" x14ac:dyDescent="0.25">
      <c r="G43" s="209">
        <f>SUM(H43:H46)</f>
        <v>0</v>
      </c>
      <c r="H43" s="235">
        <f>MAX(K43:N43)+MAX(U43:X43)</f>
        <v>0</v>
      </c>
      <c r="I43" s="29"/>
      <c r="O43" s="218">
        <f>(J43+K43)*$Y$3</f>
        <v>0</v>
      </c>
      <c r="P43" s="218"/>
      <c r="Q43" s="202"/>
      <c r="R43" s="219"/>
      <c r="S43" s="219"/>
      <c r="T43" s="220"/>
      <c r="U43" s="220"/>
      <c r="V43" s="220"/>
      <c r="W43" s="220"/>
      <c r="X43" s="221"/>
      <c r="Y43" s="218">
        <f>(T43+U43)*$Y$3</f>
        <v>0</v>
      </c>
      <c r="Z43" s="218"/>
    </row>
    <row r="44" spans="1:26" x14ac:dyDescent="0.25">
      <c r="G44" s="273"/>
      <c r="H44" s="235">
        <f t="shared" ref="H44:H51" si="10">MAX(K44:N44)+MAX(U44:X44)</f>
        <v>0</v>
      </c>
      <c r="I44" s="59"/>
      <c r="J44" s="274"/>
      <c r="K44" s="274"/>
      <c r="L44" s="274"/>
      <c r="M44" s="274"/>
      <c r="N44" s="274"/>
      <c r="O44" s="223">
        <f t="shared" ref="O44:O46" si="11">(J44+K44)*$Y$3</f>
        <v>0</v>
      </c>
      <c r="P44" s="223"/>
      <c r="Q44" s="202"/>
      <c r="R44" s="59"/>
      <c r="S44" s="59"/>
      <c r="T44" s="274"/>
      <c r="U44" s="274"/>
      <c r="V44" s="274"/>
      <c r="W44" s="274"/>
      <c r="Y44" s="223">
        <f t="shared" ref="Y44:Y51" si="12">(T44+U44)*$Y$3</f>
        <v>0</v>
      </c>
      <c r="Z44" s="223"/>
    </row>
    <row r="45" spans="1:26" x14ac:dyDescent="0.25">
      <c r="G45" s="273"/>
      <c r="H45" s="235">
        <f t="shared" si="10"/>
        <v>0</v>
      </c>
      <c r="I45" s="59"/>
      <c r="J45" s="274"/>
      <c r="K45" s="274"/>
      <c r="L45" s="274"/>
      <c r="M45" s="274"/>
      <c r="N45" s="274"/>
      <c r="O45" s="223">
        <f t="shared" si="11"/>
        <v>0</v>
      </c>
      <c r="P45" s="223"/>
      <c r="Q45" s="202"/>
      <c r="R45" s="59"/>
      <c r="S45" s="59"/>
      <c r="T45" s="274"/>
      <c r="U45" s="274"/>
      <c r="V45" s="274"/>
      <c r="W45" s="274"/>
      <c r="Y45" s="223">
        <f t="shared" si="12"/>
        <v>0</v>
      </c>
      <c r="Z45" s="223"/>
    </row>
    <row r="46" spans="1:26" ht="15.75" thickBot="1" x14ac:dyDescent="0.3">
      <c r="G46" s="273"/>
      <c r="H46" s="235">
        <f t="shared" si="10"/>
        <v>0</v>
      </c>
      <c r="I46" s="82"/>
      <c r="J46" s="277"/>
      <c r="K46" s="277"/>
      <c r="L46" s="277"/>
      <c r="M46" s="277"/>
      <c r="N46" s="277"/>
      <c r="O46" s="223">
        <f t="shared" si="11"/>
        <v>0</v>
      </c>
      <c r="P46" s="223"/>
      <c r="Q46" s="233"/>
      <c r="R46" s="82"/>
      <c r="S46" s="82"/>
      <c r="T46" s="277"/>
      <c r="U46" s="277"/>
      <c r="V46" s="277"/>
      <c r="W46" s="277"/>
      <c r="X46" s="269"/>
      <c r="Y46" s="223">
        <f t="shared" si="12"/>
        <v>0</v>
      </c>
      <c r="Z46" s="223"/>
    </row>
    <row r="47" spans="1:26" ht="15.75" thickBot="1" x14ac:dyDescent="0.3">
      <c r="G47" s="258" t="s">
        <v>268</v>
      </c>
      <c r="H47" s="191" t="s">
        <v>70</v>
      </c>
      <c r="I47" s="192" t="s">
        <v>256</v>
      </c>
      <c r="J47" s="193" t="s">
        <v>247</v>
      </c>
      <c r="K47" s="194" t="s">
        <v>213</v>
      </c>
      <c r="L47" s="194" t="s">
        <v>100</v>
      </c>
      <c r="M47" s="194" t="s">
        <v>214</v>
      </c>
      <c r="N47" s="194" t="s">
        <v>215</v>
      </c>
      <c r="O47" s="195" t="s">
        <v>27</v>
      </c>
      <c r="P47" s="195" t="s">
        <v>255</v>
      </c>
      <c r="Q47" s="196"/>
      <c r="R47" s="192" t="s">
        <v>42</v>
      </c>
      <c r="S47" s="237" t="s">
        <v>256</v>
      </c>
      <c r="T47" s="193" t="s">
        <v>247</v>
      </c>
      <c r="U47" s="194" t="s">
        <v>213</v>
      </c>
      <c r="V47" s="194" t="s">
        <v>100</v>
      </c>
      <c r="W47" s="194" t="s">
        <v>214</v>
      </c>
      <c r="X47" s="194" t="s">
        <v>215</v>
      </c>
      <c r="Y47" s="195" t="s">
        <v>27</v>
      </c>
      <c r="Z47" s="195" t="s">
        <v>255</v>
      </c>
    </row>
    <row r="48" spans="1:26" x14ac:dyDescent="0.25">
      <c r="G48" s="278" t="s">
        <v>271</v>
      </c>
      <c r="H48" s="238">
        <f t="shared" si="10"/>
        <v>0</v>
      </c>
      <c r="I48" s="29"/>
      <c r="O48" s="218">
        <f t="shared" ref="O48:O51" si="13">(J48+K48)*$Y$3</f>
        <v>0</v>
      </c>
      <c r="P48" s="218"/>
      <c r="Q48" s="202"/>
      <c r="R48" s="70"/>
      <c r="Y48" s="218">
        <f t="shared" si="12"/>
        <v>0</v>
      </c>
      <c r="Z48" s="218"/>
    </row>
    <row r="49" spans="7:26" ht="15.75" thickBot="1" x14ac:dyDescent="0.3">
      <c r="G49" s="281" t="s">
        <v>178</v>
      </c>
      <c r="H49" s="232">
        <f t="shared" si="10"/>
        <v>0</v>
      </c>
      <c r="I49" s="82"/>
      <c r="J49" s="277"/>
      <c r="K49" s="277"/>
      <c r="L49" s="277"/>
      <c r="M49" s="277"/>
      <c r="N49" s="277"/>
      <c r="O49" s="239">
        <f t="shared" si="13"/>
        <v>0</v>
      </c>
      <c r="P49" s="239"/>
      <c r="Q49" s="233"/>
      <c r="R49" s="268"/>
      <c r="S49" s="269"/>
      <c r="T49" s="269"/>
      <c r="U49" s="269"/>
      <c r="V49" s="269"/>
      <c r="W49" s="269"/>
      <c r="X49" s="269"/>
      <c r="Y49" s="239">
        <f t="shared" si="12"/>
        <v>0</v>
      </c>
      <c r="Z49" s="239"/>
    </row>
    <row r="50" spans="7:26" x14ac:dyDescent="0.25">
      <c r="G50" s="278" t="s">
        <v>271</v>
      </c>
      <c r="H50" s="238">
        <f t="shared" si="10"/>
        <v>0</v>
      </c>
      <c r="I50" s="97"/>
      <c r="J50" s="279"/>
      <c r="K50" s="279"/>
      <c r="L50" s="279"/>
      <c r="M50" s="279"/>
      <c r="N50" s="279"/>
      <c r="O50" s="240">
        <f t="shared" si="13"/>
        <v>0</v>
      </c>
      <c r="P50" s="240"/>
      <c r="Q50" s="207"/>
      <c r="R50" s="28"/>
      <c r="S50" s="28"/>
      <c r="T50" s="282"/>
      <c r="U50" s="282"/>
      <c r="V50" s="282"/>
      <c r="W50" s="282"/>
      <c r="X50" s="282"/>
      <c r="Y50" s="240">
        <f t="shared" si="12"/>
        <v>0</v>
      </c>
      <c r="Z50" s="240"/>
    </row>
    <row r="51" spans="7:26" ht="15.75" thickBot="1" x14ac:dyDescent="0.3">
      <c r="G51" s="283" t="s">
        <v>178</v>
      </c>
      <c r="H51" s="232">
        <f t="shared" si="10"/>
        <v>0</v>
      </c>
      <c r="I51" s="30"/>
      <c r="J51" s="269"/>
      <c r="K51" s="269"/>
      <c r="L51" s="269"/>
      <c r="M51" s="269"/>
      <c r="N51" s="269"/>
      <c r="O51" s="239">
        <f t="shared" si="13"/>
        <v>0</v>
      </c>
      <c r="P51" s="239"/>
      <c r="Q51" s="233"/>
      <c r="R51" s="30"/>
      <c r="S51" s="30"/>
      <c r="T51" s="269"/>
      <c r="U51" s="269"/>
      <c r="V51" s="269"/>
      <c r="W51" s="269"/>
      <c r="X51" s="269"/>
      <c r="Y51" s="239">
        <f t="shared" si="12"/>
        <v>0</v>
      </c>
      <c r="Z51" s="239"/>
    </row>
    <row r="52" spans="7:26" ht="15.75" thickBot="1" x14ac:dyDescent="0.3"/>
    <row r="53" spans="7:26" ht="15.75" thickBot="1" x14ac:dyDescent="0.3">
      <c r="G53" s="258" t="s">
        <v>316</v>
      </c>
      <c r="H53" s="191" t="s">
        <v>70</v>
      </c>
      <c r="I53" s="192" t="s">
        <v>256</v>
      </c>
      <c r="J53" s="193" t="s">
        <v>247</v>
      </c>
      <c r="K53" s="194" t="s">
        <v>213</v>
      </c>
      <c r="L53" s="194" t="s">
        <v>100</v>
      </c>
      <c r="M53" s="194" t="s">
        <v>214</v>
      </c>
      <c r="N53" s="194" t="s">
        <v>215</v>
      </c>
      <c r="O53" s="195" t="s">
        <v>27</v>
      </c>
      <c r="P53" s="195" t="s">
        <v>255</v>
      </c>
      <c r="Q53" s="196"/>
      <c r="R53" s="192" t="s">
        <v>42</v>
      </c>
      <c r="S53" s="192" t="s">
        <v>256</v>
      </c>
      <c r="T53" s="193" t="s">
        <v>247</v>
      </c>
      <c r="U53" s="194" t="s">
        <v>213</v>
      </c>
      <c r="V53" s="194" t="s">
        <v>100</v>
      </c>
      <c r="W53" s="194" t="s">
        <v>214</v>
      </c>
      <c r="X53" s="194" t="s">
        <v>215</v>
      </c>
      <c r="Y53" s="195" t="s">
        <v>27</v>
      </c>
      <c r="Z53" s="195" t="s">
        <v>255</v>
      </c>
    </row>
    <row r="54" spans="7:26" ht="15.75" thickBot="1" x14ac:dyDescent="0.3">
      <c r="G54" s="272" t="s">
        <v>257</v>
      </c>
      <c r="H54" s="197" t="s">
        <v>258</v>
      </c>
      <c r="I54" s="198"/>
      <c r="J54" s="199"/>
      <c r="K54" s="199"/>
      <c r="L54" s="199"/>
      <c r="M54" s="199"/>
      <c r="N54" s="200"/>
      <c r="O54" s="201"/>
      <c r="P54" s="201"/>
      <c r="Q54" s="202"/>
      <c r="R54" s="198"/>
      <c r="S54" s="198"/>
      <c r="T54" s="199"/>
      <c r="U54" s="199"/>
      <c r="V54" s="199"/>
      <c r="W54" s="199"/>
      <c r="X54" s="200"/>
      <c r="Y54" s="201"/>
      <c r="Z54" s="201"/>
    </row>
    <row r="55" spans="7:26" x14ac:dyDescent="0.25">
      <c r="G55" s="263" t="s">
        <v>259</v>
      </c>
      <c r="H55" s="203" t="s">
        <v>258</v>
      </c>
      <c r="I55" s="204"/>
      <c r="J55" s="26"/>
      <c r="K55" s="26"/>
      <c r="L55" s="26"/>
      <c r="M55" s="26"/>
      <c r="N55" s="39"/>
      <c r="O55" s="205"/>
      <c r="P55" s="205"/>
      <c r="Q55" s="202"/>
      <c r="R55" s="204"/>
      <c r="S55" s="204"/>
      <c r="T55" s="26"/>
      <c r="U55" s="26"/>
      <c r="V55" s="26"/>
      <c r="W55" s="26"/>
      <c r="X55" s="39"/>
      <c r="Y55" s="205"/>
      <c r="Z55" s="205"/>
    </row>
    <row r="56" spans="7:26" x14ac:dyDescent="0.25">
      <c r="G56" s="263"/>
      <c r="H56" s="203" t="s">
        <v>258</v>
      </c>
      <c r="I56" s="204"/>
      <c r="J56" s="26"/>
      <c r="K56" s="26"/>
      <c r="L56" s="26"/>
      <c r="M56" s="26"/>
      <c r="N56" s="39"/>
      <c r="O56" s="205"/>
      <c r="P56" s="205"/>
      <c r="Q56" s="202"/>
      <c r="R56" s="204"/>
      <c r="S56" s="204"/>
      <c r="T56" s="26"/>
      <c r="U56" s="26"/>
      <c r="V56" s="26"/>
      <c r="W56" s="26"/>
      <c r="X56" s="39"/>
      <c r="Y56" s="205"/>
      <c r="Z56" s="205"/>
    </row>
    <row r="57" spans="7:26" ht="15.75" thickBot="1" x14ac:dyDescent="0.3">
      <c r="G57" s="263"/>
      <c r="H57" s="203" t="s">
        <v>258</v>
      </c>
      <c r="I57" s="204"/>
      <c r="J57" s="26"/>
      <c r="K57" s="26"/>
      <c r="L57" s="26"/>
      <c r="M57" s="26"/>
      <c r="N57" s="39"/>
      <c r="O57" s="205"/>
      <c r="P57" s="205"/>
      <c r="Q57" s="202"/>
      <c r="R57" s="204"/>
      <c r="S57" s="204"/>
      <c r="T57" s="26"/>
      <c r="U57" s="26"/>
      <c r="V57" s="26"/>
      <c r="W57" s="26"/>
      <c r="X57" s="39"/>
      <c r="Y57" s="205"/>
      <c r="Z57" s="205"/>
    </row>
    <row r="58" spans="7:26" ht="15.75" thickBot="1" x14ac:dyDescent="0.3">
      <c r="G58" s="258" t="s">
        <v>272</v>
      </c>
      <c r="H58" s="191" t="s">
        <v>70</v>
      </c>
      <c r="I58" s="192" t="s">
        <v>256</v>
      </c>
      <c r="J58" s="193" t="s">
        <v>247</v>
      </c>
      <c r="K58" s="194" t="s">
        <v>213</v>
      </c>
      <c r="L58" s="194" t="s">
        <v>100</v>
      </c>
      <c r="M58" s="194" t="s">
        <v>214</v>
      </c>
      <c r="N58" s="194" t="s">
        <v>215</v>
      </c>
      <c r="O58" s="195" t="s">
        <v>27</v>
      </c>
      <c r="P58" s="195" t="s">
        <v>255</v>
      </c>
      <c r="Q58" s="196"/>
      <c r="R58" s="192" t="s">
        <v>42</v>
      </c>
      <c r="S58" s="192" t="s">
        <v>256</v>
      </c>
      <c r="T58" s="193" t="s">
        <v>247</v>
      </c>
      <c r="U58" s="194" t="s">
        <v>213</v>
      </c>
      <c r="V58" s="194" t="s">
        <v>100</v>
      </c>
      <c r="W58" s="194" t="s">
        <v>214</v>
      </c>
      <c r="X58" s="194" t="s">
        <v>215</v>
      </c>
      <c r="Y58" s="195" t="s">
        <v>27</v>
      </c>
      <c r="Z58" s="195" t="s">
        <v>255</v>
      </c>
    </row>
    <row r="59" spans="7:26" ht="15.75" thickBot="1" x14ac:dyDescent="0.3">
      <c r="G59" s="272" t="s">
        <v>76</v>
      </c>
      <c r="H59" s="122" t="s">
        <v>258</v>
      </c>
      <c r="I59" s="208"/>
      <c r="J59" s="142"/>
      <c r="K59" s="142"/>
      <c r="L59" s="142"/>
      <c r="M59" s="142"/>
      <c r="N59" s="160"/>
      <c r="O59" s="163"/>
      <c r="P59" s="163"/>
      <c r="Q59" s="207"/>
      <c r="R59" s="208"/>
      <c r="S59" s="208"/>
      <c r="T59" s="142"/>
      <c r="U59" s="142"/>
      <c r="V59" s="142"/>
      <c r="W59" s="142"/>
      <c r="X59" s="160"/>
      <c r="Y59" s="163"/>
      <c r="Z59" s="163"/>
    </row>
    <row r="60" spans="7:26" ht="15.75" thickBot="1" x14ac:dyDescent="0.3">
      <c r="G60" s="209"/>
      <c r="H60" s="234" t="s">
        <v>258</v>
      </c>
      <c r="I60" s="216"/>
      <c r="J60" s="212"/>
      <c r="K60" s="212"/>
      <c r="L60" s="212"/>
      <c r="M60" s="212"/>
      <c r="N60" s="213"/>
      <c r="O60" s="214"/>
      <c r="P60" s="214"/>
      <c r="Q60" s="215"/>
      <c r="R60" s="242"/>
      <c r="S60" s="242"/>
      <c r="T60" s="243"/>
      <c r="U60" s="243"/>
      <c r="V60" s="243"/>
      <c r="W60" s="243"/>
      <c r="X60" s="110"/>
      <c r="Y60" s="214"/>
      <c r="Z60" s="214"/>
    </row>
    <row r="61" spans="7:26" ht="15.75" thickBot="1" x14ac:dyDescent="0.3">
      <c r="G61" s="272"/>
      <c r="H61" s="238">
        <f t="shared" ref="H61:H63" si="14">MAX(K61:N61)+MAX(U61:X61)</f>
        <v>4</v>
      </c>
      <c r="I61" s="274" t="s">
        <v>32</v>
      </c>
      <c r="J61" s="274"/>
      <c r="K61" s="274"/>
      <c r="L61" s="274"/>
      <c r="M61" s="274"/>
      <c r="N61" s="274">
        <v>1</v>
      </c>
      <c r="O61" s="223">
        <f t="shared" ref="O61:O76" si="15">(J61+K61)*$Y$3</f>
        <v>0</v>
      </c>
      <c r="P61" s="223"/>
      <c r="Q61" s="303"/>
      <c r="R61" s="70" t="s">
        <v>296</v>
      </c>
      <c r="S61" s="388" t="s">
        <v>334</v>
      </c>
      <c r="T61" s="388">
        <v>2</v>
      </c>
      <c r="U61" s="388"/>
      <c r="V61" s="388">
        <v>3</v>
      </c>
      <c r="W61" s="388">
        <v>2</v>
      </c>
      <c r="X61" s="280"/>
      <c r="Y61" s="344">
        <f t="shared" ref="Y61:Y74" si="16">SUM(T61:U61)*$Y$3</f>
        <v>1</v>
      </c>
      <c r="Z61" s="223"/>
    </row>
    <row r="62" spans="7:26" x14ac:dyDescent="0.25">
      <c r="G62" s="209" t="s">
        <v>261</v>
      </c>
      <c r="H62" s="217">
        <f t="shared" si="14"/>
        <v>0</v>
      </c>
      <c r="I62" s="274" t="s">
        <v>315</v>
      </c>
      <c r="J62" s="274">
        <v>1</v>
      </c>
      <c r="K62" s="274"/>
      <c r="L62" s="274"/>
      <c r="M62" s="274"/>
      <c r="N62" s="274"/>
      <c r="O62" s="223">
        <f t="shared" si="15"/>
        <v>0.5</v>
      </c>
      <c r="P62" s="223"/>
      <c r="Q62" s="303"/>
      <c r="R62" s="285" t="s">
        <v>297</v>
      </c>
      <c r="S62" s="336" t="s">
        <v>298</v>
      </c>
      <c r="T62" s="337"/>
      <c r="U62" s="337"/>
      <c r="V62" s="337"/>
      <c r="W62" s="337"/>
      <c r="X62" s="346"/>
      <c r="Y62" s="344">
        <f t="shared" si="16"/>
        <v>0</v>
      </c>
      <c r="Z62" s="223"/>
    </row>
    <row r="63" spans="7:26" x14ac:dyDescent="0.25">
      <c r="G63" s="209">
        <f>SUM(H61:H74)</f>
        <v>11</v>
      </c>
      <c r="H63" s="217">
        <f t="shared" si="14"/>
        <v>1</v>
      </c>
      <c r="I63" s="274"/>
      <c r="J63" s="274"/>
      <c r="K63" s="274"/>
      <c r="L63" s="274"/>
      <c r="M63" s="274"/>
      <c r="N63" s="274"/>
      <c r="O63" s="223">
        <f t="shared" si="15"/>
        <v>0</v>
      </c>
      <c r="P63" s="223"/>
      <c r="Q63" s="303"/>
      <c r="R63" s="44"/>
      <c r="S63" s="67" t="s">
        <v>141</v>
      </c>
      <c r="T63" s="51"/>
      <c r="U63" s="68">
        <v>1</v>
      </c>
      <c r="V63" s="51"/>
      <c r="W63" s="51"/>
      <c r="X63" s="50"/>
      <c r="Y63" s="344">
        <f t="shared" si="16"/>
        <v>0.5</v>
      </c>
      <c r="Z63" s="223"/>
    </row>
    <row r="64" spans="7:26" ht="15.75" thickBot="1" x14ac:dyDescent="0.3">
      <c r="G64" s="209"/>
      <c r="H64" s="217">
        <f>MAX(K64:N64)+MAX(V64:X64)</f>
        <v>0</v>
      </c>
      <c r="I64" s="391" t="s">
        <v>361</v>
      </c>
      <c r="J64" s="329">
        <v>1</v>
      </c>
      <c r="K64" s="329"/>
      <c r="L64" s="329"/>
      <c r="M64" s="329"/>
      <c r="N64" s="392"/>
      <c r="O64" s="223">
        <f t="shared" si="15"/>
        <v>0.5</v>
      </c>
      <c r="P64" s="223"/>
      <c r="Q64" s="303"/>
      <c r="R64" s="45"/>
      <c r="S64" s="342" t="s">
        <v>143</v>
      </c>
      <c r="T64" s="345">
        <v>1</v>
      </c>
      <c r="U64" s="334"/>
      <c r="V64" s="345"/>
      <c r="W64" s="345"/>
      <c r="X64" s="347"/>
      <c r="Y64" s="344">
        <f t="shared" si="16"/>
        <v>0.5</v>
      </c>
      <c r="Z64" s="223"/>
    </row>
    <row r="65" spans="7:26" x14ac:dyDescent="0.25">
      <c r="G65" s="209"/>
      <c r="H65" s="217">
        <f t="shared" ref="H65:H73" si="17">MAX(K65:N65)+MAX(V65:X65)</f>
        <v>1</v>
      </c>
      <c r="I65" s="393" t="s">
        <v>43</v>
      </c>
      <c r="J65" s="68"/>
      <c r="K65" s="68">
        <v>1</v>
      </c>
      <c r="L65" s="68"/>
      <c r="M65" s="68">
        <v>1</v>
      </c>
      <c r="N65" s="138"/>
      <c r="O65" s="223">
        <f t="shared" si="15"/>
        <v>0.5</v>
      </c>
      <c r="P65" s="241"/>
      <c r="Q65" s="303"/>
      <c r="R65" s="263"/>
      <c r="S65" s="267"/>
      <c r="T65" s="261"/>
      <c r="U65" s="267"/>
      <c r="V65" s="261"/>
      <c r="W65" s="261"/>
      <c r="X65" s="262"/>
      <c r="Y65" s="344">
        <f t="shared" si="16"/>
        <v>0</v>
      </c>
      <c r="Z65" s="241"/>
    </row>
    <row r="66" spans="7:26" x14ac:dyDescent="0.25">
      <c r="G66" s="209"/>
      <c r="H66" s="217">
        <f t="shared" si="17"/>
        <v>2</v>
      </c>
      <c r="I66" s="393" t="s">
        <v>37</v>
      </c>
      <c r="J66" s="68"/>
      <c r="K66" s="68">
        <v>1</v>
      </c>
      <c r="L66" s="68"/>
      <c r="M66" s="68"/>
      <c r="N66" s="138"/>
      <c r="O66" s="223">
        <f t="shared" si="15"/>
        <v>0.5</v>
      </c>
      <c r="P66" s="241"/>
      <c r="Q66" s="303"/>
      <c r="R66" s="263" t="s">
        <v>61</v>
      </c>
      <c r="S66" s="267" t="s">
        <v>439</v>
      </c>
      <c r="T66" s="261"/>
      <c r="U66" s="267">
        <v>1</v>
      </c>
      <c r="V66" s="261"/>
      <c r="W66" s="261"/>
      <c r="X66" s="262">
        <v>1</v>
      </c>
      <c r="Y66" s="344">
        <f t="shared" si="16"/>
        <v>0.5</v>
      </c>
      <c r="Z66" s="241"/>
    </row>
    <row r="67" spans="7:26" x14ac:dyDescent="0.25">
      <c r="G67" s="209"/>
      <c r="H67" s="217"/>
      <c r="I67" s="396" t="s">
        <v>371</v>
      </c>
      <c r="J67" s="397">
        <v>4</v>
      </c>
      <c r="K67" s="397"/>
      <c r="L67" s="397"/>
      <c r="M67" s="397"/>
      <c r="N67" s="398"/>
      <c r="O67" s="223">
        <f t="shared" si="15"/>
        <v>2</v>
      </c>
      <c r="P67" s="241"/>
      <c r="Q67" s="303"/>
      <c r="R67" s="263"/>
      <c r="S67" s="267"/>
      <c r="T67" s="261"/>
      <c r="U67" s="267"/>
      <c r="V67" s="261"/>
      <c r="W67" s="261"/>
      <c r="X67" s="262"/>
      <c r="Y67" s="344">
        <f t="shared" si="16"/>
        <v>0</v>
      </c>
      <c r="Z67" s="241"/>
    </row>
    <row r="68" spans="7:26" x14ac:dyDescent="0.25">
      <c r="G68" s="209"/>
      <c r="H68" s="217">
        <f t="shared" si="17"/>
        <v>0</v>
      </c>
      <c r="I68" s="394"/>
      <c r="J68" s="334"/>
      <c r="K68" s="334"/>
      <c r="L68" s="334"/>
      <c r="M68" s="334"/>
      <c r="N68" s="395"/>
      <c r="O68" s="223">
        <f t="shared" si="15"/>
        <v>0</v>
      </c>
      <c r="P68" s="241"/>
      <c r="Q68" s="303"/>
      <c r="R68" s="263"/>
      <c r="S68" s="267"/>
      <c r="T68" s="261"/>
      <c r="U68" s="267"/>
      <c r="V68" s="261"/>
      <c r="W68" s="261"/>
      <c r="X68" s="262"/>
      <c r="Y68" s="344">
        <f t="shared" si="16"/>
        <v>0</v>
      </c>
      <c r="Z68" s="241"/>
    </row>
    <row r="69" spans="7:26" x14ac:dyDescent="0.25">
      <c r="G69" s="209"/>
      <c r="H69" s="217">
        <f t="shared" si="17"/>
        <v>0</v>
      </c>
      <c r="O69" s="223">
        <f t="shared" si="15"/>
        <v>0</v>
      </c>
      <c r="P69" s="241"/>
      <c r="Q69" s="303"/>
      <c r="R69" s="263"/>
      <c r="S69" s="267"/>
      <c r="T69" s="261"/>
      <c r="U69" s="267"/>
      <c r="V69" s="261"/>
      <c r="W69" s="261"/>
      <c r="X69" s="262"/>
      <c r="Y69" s="344">
        <f t="shared" si="16"/>
        <v>0</v>
      </c>
      <c r="Z69" s="241"/>
    </row>
    <row r="70" spans="7:26" x14ac:dyDescent="0.25">
      <c r="G70" s="209"/>
      <c r="H70" s="217">
        <f t="shared" si="17"/>
        <v>2</v>
      </c>
      <c r="I70" s="249" t="s">
        <v>55</v>
      </c>
      <c r="L70" s="249">
        <v>2</v>
      </c>
      <c r="M70" s="249">
        <v>1</v>
      </c>
      <c r="O70" s="223">
        <f t="shared" si="15"/>
        <v>0</v>
      </c>
      <c r="P70" s="241"/>
      <c r="Q70" s="303"/>
      <c r="R70" s="263"/>
      <c r="S70" s="267"/>
      <c r="T70" s="261"/>
      <c r="U70" s="267"/>
      <c r="V70" s="261"/>
      <c r="W70" s="261"/>
      <c r="X70" s="262"/>
      <c r="Y70" s="344">
        <f t="shared" si="16"/>
        <v>0</v>
      </c>
      <c r="Z70" s="241"/>
    </row>
    <row r="71" spans="7:26" x14ac:dyDescent="0.25">
      <c r="G71" s="209"/>
      <c r="H71" s="217">
        <f t="shared" si="17"/>
        <v>1</v>
      </c>
      <c r="I71" s="249" t="s">
        <v>362</v>
      </c>
      <c r="L71" s="249">
        <v>1</v>
      </c>
      <c r="O71" s="223">
        <f t="shared" si="15"/>
        <v>0</v>
      </c>
      <c r="P71" s="241"/>
      <c r="Q71" s="303"/>
      <c r="R71" s="263"/>
      <c r="S71" s="267"/>
      <c r="T71" s="261"/>
      <c r="U71" s="267"/>
      <c r="V71" s="261"/>
      <c r="W71" s="261"/>
      <c r="X71" s="262"/>
      <c r="Y71" s="344">
        <f t="shared" si="16"/>
        <v>0</v>
      </c>
      <c r="Z71" s="241"/>
    </row>
    <row r="72" spans="7:26" x14ac:dyDescent="0.25">
      <c r="G72" s="209"/>
      <c r="H72" s="217">
        <f t="shared" si="17"/>
        <v>0</v>
      </c>
      <c r="O72" s="223">
        <f t="shared" si="15"/>
        <v>0</v>
      </c>
      <c r="P72" s="241"/>
      <c r="Q72" s="303"/>
      <c r="R72" s="263"/>
      <c r="S72" s="267"/>
      <c r="T72" s="261"/>
      <c r="U72" s="267"/>
      <c r="V72" s="261"/>
      <c r="W72" s="261"/>
      <c r="X72" s="262"/>
      <c r="Y72" s="344">
        <f t="shared" si="16"/>
        <v>0</v>
      </c>
      <c r="Z72" s="241"/>
    </row>
    <row r="73" spans="7:26" x14ac:dyDescent="0.25">
      <c r="G73" s="209"/>
      <c r="H73" s="217">
        <f t="shared" si="17"/>
        <v>0</v>
      </c>
      <c r="I73" s="274"/>
      <c r="J73" s="274"/>
      <c r="K73" s="274"/>
      <c r="L73" s="274"/>
      <c r="M73" s="274"/>
      <c r="N73" s="274"/>
      <c r="O73" s="223">
        <f t="shared" si="15"/>
        <v>0</v>
      </c>
      <c r="P73" s="241"/>
      <c r="Q73" s="303"/>
      <c r="R73" s="263"/>
      <c r="S73" s="267"/>
      <c r="T73" s="261"/>
      <c r="U73" s="267"/>
      <c r="V73" s="261"/>
      <c r="W73" s="261"/>
      <c r="X73" s="262"/>
      <c r="Y73" s="344">
        <f t="shared" si="16"/>
        <v>0</v>
      </c>
      <c r="Z73" s="241"/>
    </row>
    <row r="74" spans="7:26" ht="15.75" thickBot="1" x14ac:dyDescent="0.3">
      <c r="G74" s="263"/>
      <c r="H74" s="217">
        <f>MAX(K64:N64)+MAX(V64:X64)</f>
        <v>0</v>
      </c>
      <c r="I74" s="274"/>
      <c r="J74" s="274"/>
      <c r="K74" s="274"/>
      <c r="L74" s="274"/>
      <c r="M74" s="274"/>
      <c r="N74" s="274"/>
      <c r="O74" s="241">
        <f t="shared" si="15"/>
        <v>0</v>
      </c>
      <c r="P74" s="241"/>
      <c r="Q74" s="303"/>
      <c r="R74" s="268"/>
      <c r="S74" s="269"/>
      <c r="T74" s="269"/>
      <c r="U74" s="269"/>
      <c r="V74" s="269"/>
      <c r="W74" s="269"/>
      <c r="X74" s="270"/>
      <c r="Y74" s="344">
        <f t="shared" si="16"/>
        <v>0</v>
      </c>
      <c r="Z74" s="241"/>
    </row>
    <row r="75" spans="7:26" x14ac:dyDescent="0.25">
      <c r="G75" s="278" t="s">
        <v>271</v>
      </c>
      <c r="H75" s="238">
        <f t="shared" ref="H75:H76" si="18">MAX(K75:N75)+MAX(U75:X75)</f>
        <v>0</v>
      </c>
      <c r="I75" s="97"/>
      <c r="J75" s="279"/>
      <c r="K75" s="279"/>
      <c r="L75" s="279"/>
      <c r="M75" s="279"/>
      <c r="N75" s="279"/>
      <c r="O75" s="240">
        <f t="shared" si="15"/>
        <v>0</v>
      </c>
      <c r="P75" s="240"/>
      <c r="Q75" s="207"/>
      <c r="R75" s="261"/>
      <c r="S75" s="282"/>
      <c r="T75" s="282"/>
      <c r="U75" s="282"/>
      <c r="V75" s="282"/>
      <c r="W75" s="282"/>
      <c r="X75" s="282"/>
      <c r="Y75" s="240">
        <f t="shared" ref="Y75:Y76" si="19">(T75+U75)*$Y$3</f>
        <v>0</v>
      </c>
      <c r="Z75" s="240"/>
    </row>
    <row r="76" spans="7:26" ht="15.75" thickBot="1" x14ac:dyDescent="0.3">
      <c r="G76" s="283" t="s">
        <v>178</v>
      </c>
      <c r="H76" s="232">
        <f t="shared" si="18"/>
        <v>0</v>
      </c>
      <c r="I76" s="30"/>
      <c r="J76" s="269"/>
      <c r="K76" s="269"/>
      <c r="L76" s="269"/>
      <c r="M76" s="269"/>
      <c r="N76" s="269"/>
      <c r="O76" s="239">
        <f t="shared" si="15"/>
        <v>0</v>
      </c>
      <c r="P76" s="239"/>
      <c r="Q76" s="233"/>
      <c r="R76" s="269"/>
      <c r="S76" s="269"/>
      <c r="T76" s="269"/>
      <c r="U76" s="269"/>
      <c r="V76" s="269"/>
      <c r="W76" s="269"/>
      <c r="X76" s="269"/>
      <c r="Y76" s="239">
        <f t="shared" si="19"/>
        <v>0</v>
      </c>
      <c r="Z76" s="239"/>
    </row>
  </sheetData>
  <mergeCells count="1">
    <mergeCell ref="T4:U4"/>
  </mergeCells>
  <conditionalFormatting sqref="D40">
    <cfRule type="cellIs" dxfId="29" priority="4" operator="equal">
      <formula>0</formula>
    </cfRule>
    <cfRule type="cellIs" dxfId="28" priority="5" operator="lessThan">
      <formula>0</formula>
    </cfRule>
    <cfRule type="cellIs" dxfId="27" priority="6" operator="greaterThan">
      <formula>0</formula>
    </cfRule>
  </conditionalFormatting>
  <conditionalFormatting sqref="D2">
    <cfRule type="cellIs" dxfId="26" priority="1" operator="lessThan">
      <formula>0</formula>
    </cfRule>
    <cfRule type="cellIs" dxfId="25" priority="2" operator="equal">
      <formula>0</formula>
    </cfRule>
    <cfRule type="cellIs" dxfId="24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CCECFF"/>
  </sheetPr>
  <dimension ref="A1:AD98"/>
  <sheetViews>
    <sheetView topLeftCell="F6" zoomScale="91" zoomScaleNormal="91" workbookViewId="0">
      <selection activeCell="K31" sqref="K31"/>
    </sheetView>
  </sheetViews>
  <sheetFormatPr defaultRowHeight="15" x14ac:dyDescent="0.25"/>
  <cols>
    <col min="3" max="3" width="20" customWidth="1"/>
    <col min="7" max="7" width="13.140625" customWidth="1"/>
    <col min="8" max="8" width="15.5703125" customWidth="1"/>
    <col min="9" max="9" width="21.42578125" customWidth="1"/>
    <col min="17" max="17" width="4.140625" customWidth="1"/>
    <col min="18" max="18" width="15" customWidth="1"/>
    <col min="19" max="19" width="21.7109375" customWidth="1"/>
    <col min="20" max="20" width="9.85546875" customWidth="1"/>
  </cols>
  <sheetData>
    <row r="1" spans="1:30" ht="15.75" thickBot="1" x14ac:dyDescent="0.3">
      <c r="A1" s="249"/>
      <c r="B1" s="249"/>
      <c r="C1" s="249"/>
      <c r="D1" s="249"/>
      <c r="E1" s="249"/>
      <c r="F1" s="249"/>
      <c r="G1" s="249"/>
      <c r="H1" s="54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</row>
    <row r="2" spans="1:30" x14ac:dyDescent="0.25">
      <c r="A2" s="249"/>
      <c r="B2" s="249"/>
      <c r="C2" s="250" t="s">
        <v>28</v>
      </c>
      <c r="D2" s="250">
        <f>D40+D3+D4</f>
        <v>1.6</v>
      </c>
      <c r="E2" s="249"/>
      <c r="F2" s="249"/>
      <c r="G2" s="249"/>
      <c r="H2" s="54"/>
      <c r="I2" s="251" t="s">
        <v>33</v>
      </c>
      <c r="J2" s="252">
        <f t="shared" ref="J2:P2" si="0">J6+T6</f>
        <v>2</v>
      </c>
      <c r="K2" s="252">
        <f t="shared" si="0"/>
        <v>6</v>
      </c>
      <c r="L2" s="252">
        <f t="shared" si="0"/>
        <v>5</v>
      </c>
      <c r="M2" s="252">
        <f t="shared" si="0"/>
        <v>5</v>
      </c>
      <c r="N2" s="252">
        <f t="shared" si="0"/>
        <v>2</v>
      </c>
      <c r="O2" s="252">
        <f t="shared" si="0"/>
        <v>4</v>
      </c>
      <c r="P2" s="252">
        <f t="shared" si="0"/>
        <v>0</v>
      </c>
      <c r="Q2" s="249"/>
      <c r="R2" s="249"/>
      <c r="S2" s="249"/>
      <c r="T2" s="249"/>
      <c r="U2" s="249"/>
      <c r="V2" s="249"/>
      <c r="W2" s="175" t="s">
        <v>248</v>
      </c>
      <c r="X2" s="176"/>
      <c r="Y2" s="177">
        <v>0.2</v>
      </c>
      <c r="Z2" s="178"/>
      <c r="AA2" s="249"/>
    </row>
    <row r="3" spans="1:30" ht="15.75" thickBot="1" x14ac:dyDescent="0.3">
      <c r="A3" s="249"/>
      <c r="B3" s="249"/>
      <c r="C3" s="253" t="s">
        <v>157</v>
      </c>
      <c r="D3" s="253"/>
      <c r="E3" s="249"/>
      <c r="F3" s="249"/>
      <c r="G3" s="249"/>
      <c r="H3" s="54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179" t="s">
        <v>246</v>
      </c>
      <c r="X3" s="180"/>
      <c r="Y3" s="181">
        <v>0.5</v>
      </c>
      <c r="Z3" s="249"/>
      <c r="AA3" s="249"/>
    </row>
    <row r="4" spans="1:30" ht="15.75" thickBot="1" x14ac:dyDescent="0.3">
      <c r="A4" s="249"/>
      <c r="B4" s="249"/>
      <c r="C4" s="253" t="s">
        <v>158</v>
      </c>
      <c r="D4" s="253">
        <v>0</v>
      </c>
      <c r="E4" s="249"/>
      <c r="F4" s="249"/>
      <c r="G4" s="249"/>
      <c r="H4" s="54"/>
      <c r="I4" s="254" t="s">
        <v>15</v>
      </c>
      <c r="J4" s="254"/>
      <c r="K4" s="254"/>
      <c r="L4" s="249"/>
      <c r="M4" s="249"/>
      <c r="N4" s="249"/>
      <c r="O4" s="249"/>
      <c r="P4" s="249"/>
      <c r="Q4" s="103"/>
      <c r="R4" s="255" t="s">
        <v>11</v>
      </c>
      <c r="S4" s="255"/>
      <c r="T4" s="495" t="s">
        <v>10</v>
      </c>
      <c r="U4" s="495"/>
      <c r="V4" s="249"/>
      <c r="W4" s="249"/>
      <c r="X4" s="249"/>
      <c r="Y4" s="249"/>
      <c r="Z4" s="249"/>
      <c r="AA4" s="249"/>
    </row>
    <row r="5" spans="1:30" ht="16.5" thickTop="1" thickBot="1" x14ac:dyDescent="0.3">
      <c r="A5" s="249"/>
      <c r="B5" s="249"/>
      <c r="C5" s="249"/>
      <c r="D5" s="249"/>
      <c r="E5" s="249"/>
      <c r="F5" s="249"/>
      <c r="G5" s="182" t="s">
        <v>254</v>
      </c>
      <c r="H5" s="183">
        <f>SUM(H8:H84)</f>
        <v>11</v>
      </c>
      <c r="I5" s="254" t="s">
        <v>8</v>
      </c>
      <c r="J5" s="184" t="s">
        <v>247</v>
      </c>
      <c r="K5" s="256" t="s">
        <v>213</v>
      </c>
      <c r="L5" s="256" t="s">
        <v>100</v>
      </c>
      <c r="M5" s="256" t="s">
        <v>214</v>
      </c>
      <c r="N5" s="256" t="s">
        <v>215</v>
      </c>
      <c r="O5" s="256" t="s">
        <v>27</v>
      </c>
      <c r="P5" s="256" t="s">
        <v>255</v>
      </c>
      <c r="Q5" s="103"/>
      <c r="R5" s="255" t="s">
        <v>8</v>
      </c>
      <c r="S5" s="255"/>
      <c r="T5" s="185" t="s">
        <v>247</v>
      </c>
      <c r="U5" s="257" t="s">
        <v>213</v>
      </c>
      <c r="V5" s="257" t="s">
        <v>100</v>
      </c>
      <c r="W5" s="257" t="s">
        <v>214</v>
      </c>
      <c r="X5" s="257" t="s">
        <v>215</v>
      </c>
      <c r="Y5" s="257" t="s">
        <v>27</v>
      </c>
      <c r="Z5" s="256" t="s">
        <v>255</v>
      </c>
      <c r="AA5" s="249"/>
    </row>
    <row r="6" spans="1:30" ht="15.75" thickBot="1" x14ac:dyDescent="0.3">
      <c r="A6" s="186"/>
      <c r="B6" s="282" t="s">
        <v>0</v>
      </c>
      <c r="C6" s="282" t="s">
        <v>4</v>
      </c>
      <c r="D6" s="280" t="s">
        <v>5</v>
      </c>
      <c r="E6" s="249"/>
      <c r="F6" s="249"/>
      <c r="G6" s="187" t="s">
        <v>224</v>
      </c>
      <c r="H6" s="188">
        <f>H5*50</f>
        <v>550</v>
      </c>
      <c r="I6" s="249"/>
      <c r="J6" s="252">
        <f t="shared" ref="J6:O6" si="1">SUM(J10:J155)</f>
        <v>0</v>
      </c>
      <c r="K6" s="252">
        <f t="shared" si="1"/>
        <v>0</v>
      </c>
      <c r="L6" s="252">
        <f t="shared" si="1"/>
        <v>1</v>
      </c>
      <c r="M6" s="252">
        <f t="shared" si="1"/>
        <v>1</v>
      </c>
      <c r="N6" s="252">
        <f t="shared" si="1"/>
        <v>2</v>
      </c>
      <c r="O6" s="252">
        <f t="shared" si="1"/>
        <v>0</v>
      </c>
      <c r="P6" s="252"/>
      <c r="Q6" s="103"/>
      <c r="R6" s="249"/>
      <c r="S6" s="249"/>
      <c r="T6" s="252">
        <f t="shared" ref="T6:Y6" si="2">SUM(T14:T155)</f>
        <v>2</v>
      </c>
      <c r="U6" s="252">
        <f t="shared" si="2"/>
        <v>6</v>
      </c>
      <c r="V6" s="252">
        <f t="shared" si="2"/>
        <v>4</v>
      </c>
      <c r="W6" s="252">
        <f t="shared" si="2"/>
        <v>4</v>
      </c>
      <c r="X6" s="252">
        <f t="shared" si="2"/>
        <v>0</v>
      </c>
      <c r="Y6" s="252">
        <f t="shared" si="2"/>
        <v>4</v>
      </c>
      <c r="Z6" s="252"/>
      <c r="AA6" s="249"/>
    </row>
    <row r="7" spans="1:30" ht="16.5" thickTop="1" thickBot="1" x14ac:dyDescent="0.3">
      <c r="A7" s="189"/>
      <c r="B7" s="249" t="s">
        <v>1</v>
      </c>
      <c r="C7" s="249" t="s">
        <v>435</v>
      </c>
      <c r="D7" s="262"/>
      <c r="E7" s="249"/>
      <c r="F7" s="249"/>
      <c r="G7" s="249"/>
      <c r="H7" s="54"/>
      <c r="I7" s="249"/>
      <c r="J7" s="249"/>
      <c r="K7" s="249"/>
      <c r="L7" s="249"/>
      <c r="M7" s="249"/>
      <c r="N7" s="249"/>
      <c r="O7" s="249"/>
      <c r="P7" s="249"/>
      <c r="Q7" s="103"/>
      <c r="R7" s="249"/>
      <c r="S7" s="249"/>
      <c r="T7" s="249"/>
      <c r="U7" s="249"/>
      <c r="V7" s="249"/>
      <c r="W7" s="249"/>
      <c r="X7" s="249"/>
      <c r="Y7" s="249"/>
      <c r="Z7" s="249"/>
      <c r="AA7" s="249"/>
    </row>
    <row r="8" spans="1:30" ht="15.75" thickBot="1" x14ac:dyDescent="0.3">
      <c r="A8" s="29"/>
      <c r="B8" s="249" t="s">
        <v>161</v>
      </c>
      <c r="C8" s="249" t="s">
        <v>436</v>
      </c>
      <c r="D8" s="262">
        <v>20</v>
      </c>
      <c r="E8" s="249"/>
      <c r="F8" s="249"/>
      <c r="G8" s="190" t="s">
        <v>299</v>
      </c>
      <c r="H8" s="191" t="s">
        <v>70</v>
      </c>
      <c r="I8" s="192" t="s">
        <v>256</v>
      </c>
      <c r="J8" s="193" t="s">
        <v>247</v>
      </c>
      <c r="K8" s="194" t="s">
        <v>213</v>
      </c>
      <c r="L8" s="194" t="s">
        <v>100</v>
      </c>
      <c r="M8" s="194" t="s">
        <v>214</v>
      </c>
      <c r="N8" s="194" t="s">
        <v>215</v>
      </c>
      <c r="O8" s="195" t="s">
        <v>27</v>
      </c>
      <c r="P8" s="195" t="s">
        <v>255</v>
      </c>
      <c r="Q8" s="196"/>
      <c r="R8" s="192" t="s">
        <v>42</v>
      </c>
      <c r="S8" s="192" t="s">
        <v>256</v>
      </c>
      <c r="T8" s="193" t="s">
        <v>247</v>
      </c>
      <c r="U8" s="194" t="s">
        <v>213</v>
      </c>
      <c r="V8" s="194" t="s">
        <v>100</v>
      </c>
      <c r="W8" s="194" t="s">
        <v>214</v>
      </c>
      <c r="X8" s="194" t="s">
        <v>215</v>
      </c>
      <c r="Y8" s="195" t="s">
        <v>27</v>
      </c>
      <c r="Z8" s="195" t="s">
        <v>255</v>
      </c>
      <c r="AA8" s="249"/>
      <c r="AB8" s="249"/>
      <c r="AC8" s="249"/>
      <c r="AD8" s="249"/>
    </row>
    <row r="9" spans="1:30" ht="15.75" thickBot="1" x14ac:dyDescent="0.3">
      <c r="A9" s="29"/>
      <c r="B9" s="249" t="s">
        <v>163</v>
      </c>
      <c r="C9" s="249"/>
      <c r="D9" s="262"/>
      <c r="E9" s="249"/>
      <c r="F9" s="249"/>
      <c r="G9" s="260" t="s">
        <v>257</v>
      </c>
      <c r="H9" s="287" t="s">
        <v>258</v>
      </c>
      <c r="I9" s="208"/>
      <c r="J9" s="142"/>
      <c r="K9" s="142"/>
      <c r="L9" s="142"/>
      <c r="M9" s="142"/>
      <c r="N9" s="160"/>
      <c r="O9" s="163"/>
      <c r="P9" s="163"/>
      <c r="Q9" s="207"/>
      <c r="R9" s="208"/>
      <c r="S9" s="208"/>
      <c r="T9" s="142"/>
      <c r="U9" s="142"/>
      <c r="V9" s="142"/>
      <c r="W9" s="142"/>
      <c r="X9" s="160"/>
      <c r="Y9" s="163"/>
      <c r="Z9" s="163"/>
      <c r="AA9" s="249"/>
      <c r="AB9" s="249"/>
      <c r="AC9" s="249"/>
      <c r="AD9" s="249"/>
    </row>
    <row r="10" spans="1:30" ht="21" x14ac:dyDescent="0.35">
      <c r="A10" s="29"/>
      <c r="B10" s="249"/>
      <c r="C10" s="249"/>
      <c r="D10" s="262"/>
      <c r="E10" s="249"/>
      <c r="F10" s="249"/>
      <c r="G10" s="263" t="s">
        <v>259</v>
      </c>
      <c r="H10" s="203" t="s">
        <v>258</v>
      </c>
      <c r="I10" s="293" t="s">
        <v>300</v>
      </c>
      <c r="J10" s="42"/>
      <c r="K10" s="42"/>
      <c r="L10" s="42"/>
      <c r="M10" s="42"/>
      <c r="N10" s="39"/>
      <c r="O10" s="205"/>
      <c r="P10" s="205"/>
      <c r="Q10" s="202"/>
      <c r="R10" s="204"/>
      <c r="S10" s="293" t="s">
        <v>300</v>
      </c>
      <c r="T10" s="42"/>
      <c r="U10" s="42"/>
      <c r="V10" s="42"/>
      <c r="W10" s="42"/>
      <c r="X10" s="39"/>
      <c r="Y10" s="205"/>
      <c r="Z10" s="205"/>
      <c r="AA10" s="249"/>
      <c r="AB10" s="249"/>
      <c r="AC10" s="249"/>
      <c r="AD10" s="249"/>
    </row>
    <row r="11" spans="1:30" ht="15.75" thickBot="1" x14ac:dyDescent="0.3">
      <c r="A11" s="29"/>
      <c r="B11" s="249" t="s">
        <v>2</v>
      </c>
      <c r="C11" s="249"/>
      <c r="D11" s="262"/>
      <c r="E11" s="249"/>
      <c r="F11" s="249"/>
      <c r="G11" s="268"/>
      <c r="H11" s="288" t="s">
        <v>258</v>
      </c>
      <c r="I11" s="289"/>
      <c r="J11" s="290"/>
      <c r="K11" s="290"/>
      <c r="L11" s="290"/>
      <c r="M11" s="290"/>
      <c r="N11" s="291"/>
      <c r="O11" s="292"/>
      <c r="P11" s="292"/>
      <c r="Q11" s="233"/>
      <c r="R11" s="289"/>
      <c r="S11" s="289"/>
      <c r="T11" s="290"/>
      <c r="U11" s="290"/>
      <c r="V11" s="290"/>
      <c r="W11" s="290"/>
      <c r="X11" s="291"/>
      <c r="Y11" s="292"/>
      <c r="Z11" s="292"/>
      <c r="AA11" s="249"/>
      <c r="AB11" s="249"/>
      <c r="AC11" s="249"/>
      <c r="AD11" s="249"/>
    </row>
    <row r="12" spans="1:30" ht="15.75" thickBot="1" x14ac:dyDescent="0.3">
      <c r="A12" s="29"/>
      <c r="B12" s="249" t="s">
        <v>56</v>
      </c>
      <c r="C12" s="249"/>
      <c r="D12" s="262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</row>
    <row r="13" spans="1:30" ht="15.75" thickBot="1" x14ac:dyDescent="0.3">
      <c r="A13" s="29"/>
      <c r="B13" s="265" t="s">
        <v>303</v>
      </c>
      <c r="C13" s="249"/>
      <c r="D13" s="262"/>
      <c r="E13" s="249"/>
      <c r="F13" s="249"/>
      <c r="G13" s="190" t="s">
        <v>318</v>
      </c>
      <c r="H13" s="191" t="s">
        <v>70</v>
      </c>
      <c r="I13" s="192" t="s">
        <v>256</v>
      </c>
      <c r="J13" s="193" t="s">
        <v>247</v>
      </c>
      <c r="K13" s="194" t="s">
        <v>213</v>
      </c>
      <c r="L13" s="194" t="s">
        <v>100</v>
      </c>
      <c r="M13" s="194" t="s">
        <v>214</v>
      </c>
      <c r="N13" s="194" t="s">
        <v>215</v>
      </c>
      <c r="O13" s="195" t="s">
        <v>27</v>
      </c>
      <c r="P13" s="195" t="s">
        <v>255</v>
      </c>
      <c r="Q13" s="196"/>
      <c r="R13" s="192" t="s">
        <v>42</v>
      </c>
      <c r="S13" s="192" t="s">
        <v>256</v>
      </c>
      <c r="T13" s="193" t="s">
        <v>247</v>
      </c>
      <c r="U13" s="194" t="s">
        <v>213</v>
      </c>
      <c r="V13" s="194" t="s">
        <v>100</v>
      </c>
      <c r="W13" s="194" t="s">
        <v>214</v>
      </c>
      <c r="X13" s="194" t="s">
        <v>215</v>
      </c>
      <c r="Y13" s="195" t="s">
        <v>27</v>
      </c>
      <c r="Z13" s="195" t="s">
        <v>255</v>
      </c>
      <c r="AA13" s="249"/>
      <c r="AB13" s="249"/>
      <c r="AC13" s="249"/>
      <c r="AD13" s="249"/>
    </row>
    <row r="14" spans="1:30" ht="15.75" thickBot="1" x14ac:dyDescent="0.3">
      <c r="A14" s="29"/>
      <c r="B14" s="249"/>
      <c r="C14" s="266" t="s">
        <v>7</v>
      </c>
      <c r="D14" s="206">
        <f>SUM(D7:D13)</f>
        <v>20</v>
      </c>
      <c r="E14" s="249"/>
      <c r="F14" s="249"/>
      <c r="G14" s="475" t="s">
        <v>109</v>
      </c>
      <c r="H14" s="484" t="s">
        <v>258</v>
      </c>
      <c r="I14" s="471"/>
      <c r="J14" s="471"/>
      <c r="K14" s="471"/>
      <c r="L14" s="471"/>
      <c r="M14" s="471"/>
      <c r="N14" s="471"/>
      <c r="O14" s="486"/>
      <c r="P14" s="471"/>
      <c r="Q14" s="207"/>
      <c r="R14" s="471"/>
      <c r="S14" s="486"/>
      <c r="T14" s="471"/>
      <c r="U14" s="471"/>
      <c r="V14" s="471"/>
      <c r="W14" s="471"/>
      <c r="X14" s="471"/>
      <c r="Y14" s="486"/>
      <c r="Z14" s="476"/>
      <c r="AA14" s="249"/>
      <c r="AB14" s="249"/>
      <c r="AC14" s="249"/>
      <c r="AD14" s="249"/>
    </row>
    <row r="15" spans="1:30" ht="16.5" thickTop="1" thickBot="1" x14ac:dyDescent="0.3">
      <c r="A15" s="30"/>
      <c r="B15" s="269"/>
      <c r="C15" s="269"/>
      <c r="D15" s="270"/>
      <c r="E15" s="249"/>
      <c r="F15" s="249"/>
      <c r="G15" s="121" t="s">
        <v>434</v>
      </c>
      <c r="H15" s="485" t="s">
        <v>258</v>
      </c>
      <c r="I15" s="471"/>
      <c r="J15" s="471"/>
      <c r="K15" s="471"/>
      <c r="L15" s="471"/>
      <c r="M15" s="471"/>
      <c r="N15" s="471"/>
      <c r="O15" s="487"/>
      <c r="P15" s="471"/>
      <c r="Q15" s="202"/>
      <c r="R15" s="471"/>
      <c r="S15" s="487"/>
      <c r="T15" s="471"/>
      <c r="U15" s="471"/>
      <c r="V15" s="471"/>
      <c r="W15" s="471"/>
      <c r="X15" s="471"/>
      <c r="Y15" s="487"/>
      <c r="Z15" s="476"/>
      <c r="AA15" s="249"/>
      <c r="AB15" s="249"/>
      <c r="AC15" s="249"/>
      <c r="AD15" s="249"/>
    </row>
    <row r="16" spans="1:30" ht="15.75" thickBot="1" x14ac:dyDescent="0.3">
      <c r="A16" s="249"/>
      <c r="B16" s="249"/>
      <c r="C16" s="249"/>
      <c r="D16" s="249"/>
      <c r="E16" s="249"/>
      <c r="F16" s="249"/>
      <c r="G16" s="121">
        <f>SUM(H16:H20)</f>
        <v>5</v>
      </c>
      <c r="H16" s="217">
        <f>MAX(K16:N16)+MAX(U16:X16)</f>
        <v>1</v>
      </c>
      <c r="I16" s="261" t="s">
        <v>429</v>
      </c>
      <c r="J16" s="261"/>
      <c r="K16" s="261"/>
      <c r="L16" s="261"/>
      <c r="M16" s="261"/>
      <c r="N16" s="261">
        <v>1</v>
      </c>
      <c r="O16" s="488">
        <f>(J16+K16)*$Y$3</f>
        <v>0</v>
      </c>
      <c r="P16" s="472"/>
      <c r="Q16" s="202"/>
      <c r="R16" s="473" t="s">
        <v>86</v>
      </c>
      <c r="S16" s="443" t="s">
        <v>173</v>
      </c>
      <c r="T16" s="473">
        <v>1</v>
      </c>
      <c r="U16" s="473"/>
      <c r="V16" s="473"/>
      <c r="W16" s="473"/>
      <c r="X16" s="473"/>
      <c r="Y16" s="488">
        <f>(T16+U16)*$Y$3</f>
        <v>0.5</v>
      </c>
      <c r="Z16" s="141"/>
      <c r="AA16" s="249"/>
      <c r="AB16" s="249"/>
      <c r="AC16" s="249"/>
      <c r="AD16" s="249"/>
    </row>
    <row r="17" spans="1:30" x14ac:dyDescent="0.25">
      <c r="A17" s="28" t="s">
        <v>19</v>
      </c>
      <c r="B17" s="282"/>
      <c r="C17" s="282" t="s">
        <v>13</v>
      </c>
      <c r="D17" s="222">
        <f>(J6+K6)*$Y$3</f>
        <v>0</v>
      </c>
      <c r="E17" s="249"/>
      <c r="F17" s="249"/>
      <c r="G17" s="29"/>
      <c r="H17" s="217">
        <f t="shared" ref="H17:H25" si="3">MAX(K17:N17)+MAX(U17:X17)</f>
        <v>2</v>
      </c>
      <c r="I17" s="267" t="s">
        <v>388</v>
      </c>
      <c r="J17" s="267"/>
      <c r="K17" s="267"/>
      <c r="L17" s="267">
        <v>1</v>
      </c>
      <c r="M17" s="267">
        <v>1</v>
      </c>
      <c r="N17" s="267"/>
      <c r="O17" s="488">
        <f t="shared" ref="O17:O25" si="4">(J17+K17)*$Y$3</f>
        <v>0</v>
      </c>
      <c r="P17" s="472"/>
      <c r="Q17" s="202"/>
      <c r="R17" s="474"/>
      <c r="S17" s="493" t="s">
        <v>328</v>
      </c>
      <c r="T17" s="474"/>
      <c r="U17" s="474">
        <v>1</v>
      </c>
      <c r="V17" s="474"/>
      <c r="W17" s="474"/>
      <c r="X17" s="473"/>
      <c r="Y17" s="488">
        <f t="shared" ref="Y17:Y25" si="5">(T17+U17)*$Y$3</f>
        <v>0.5</v>
      </c>
      <c r="Z17" s="141"/>
      <c r="AA17" s="249"/>
      <c r="AB17" s="249"/>
      <c r="AC17" s="249"/>
      <c r="AD17" s="249"/>
    </row>
    <row r="18" spans="1:30" ht="15.75" thickBot="1" x14ac:dyDescent="0.3">
      <c r="A18" s="29"/>
      <c r="B18" s="249"/>
      <c r="C18" s="266" t="s">
        <v>14</v>
      </c>
      <c r="D18" s="224">
        <f>(J2+K2)*$Y$2</f>
        <v>1.6</v>
      </c>
      <c r="E18" s="249"/>
      <c r="F18" s="249"/>
      <c r="G18" s="29"/>
      <c r="H18" s="217">
        <f t="shared" si="3"/>
        <v>1</v>
      </c>
      <c r="I18" s="267"/>
      <c r="J18" s="267"/>
      <c r="K18" s="267"/>
      <c r="L18" s="267"/>
      <c r="M18" s="267"/>
      <c r="N18" s="267"/>
      <c r="O18" s="488">
        <f t="shared" si="4"/>
        <v>0</v>
      </c>
      <c r="P18" s="472"/>
      <c r="Q18" s="202"/>
      <c r="R18" s="474"/>
      <c r="S18" s="493" t="s">
        <v>386</v>
      </c>
      <c r="T18" s="474"/>
      <c r="U18" s="474">
        <v>1</v>
      </c>
      <c r="V18" s="474"/>
      <c r="W18" s="474"/>
      <c r="X18" s="473"/>
      <c r="Y18" s="488">
        <f t="shared" si="5"/>
        <v>0.5</v>
      </c>
      <c r="Z18" s="141"/>
      <c r="AA18" s="249"/>
      <c r="AB18" s="249"/>
      <c r="AC18" s="249"/>
      <c r="AD18" s="249"/>
    </row>
    <row r="19" spans="1:30" ht="16.5" thickTop="1" thickBot="1" x14ac:dyDescent="0.3">
      <c r="A19" s="30"/>
      <c r="B19" s="269"/>
      <c r="C19" s="225" t="s">
        <v>7</v>
      </c>
      <c r="D19" s="226">
        <f>SUM(D17:D18)</f>
        <v>1.6</v>
      </c>
      <c r="E19" s="249"/>
      <c r="F19" s="249"/>
      <c r="G19" s="29"/>
      <c r="H19" s="217">
        <f t="shared" si="3"/>
        <v>0</v>
      </c>
      <c r="I19" s="267"/>
      <c r="J19" s="267"/>
      <c r="K19" s="267"/>
      <c r="L19" s="267"/>
      <c r="M19" s="267"/>
      <c r="N19" s="267"/>
      <c r="O19" s="488">
        <f t="shared" si="4"/>
        <v>0</v>
      </c>
      <c r="P19" s="472"/>
      <c r="Q19" s="202"/>
      <c r="R19" s="474"/>
      <c r="S19" s="493" t="s">
        <v>387</v>
      </c>
      <c r="T19" s="474">
        <v>1</v>
      </c>
      <c r="U19" s="474"/>
      <c r="V19" s="474"/>
      <c r="W19" s="474"/>
      <c r="X19" s="473"/>
      <c r="Y19" s="488">
        <f t="shared" si="5"/>
        <v>0.5</v>
      </c>
      <c r="Z19" s="141"/>
      <c r="AA19" s="249"/>
      <c r="AB19" s="249"/>
      <c r="AC19" s="249"/>
      <c r="AD19" s="249"/>
    </row>
    <row r="20" spans="1:30" ht="15.75" thickBot="1" x14ac:dyDescent="0.3">
      <c r="A20" s="249"/>
      <c r="B20" s="249"/>
      <c r="C20" s="249"/>
      <c r="D20" s="249"/>
      <c r="E20" s="249"/>
      <c r="F20" s="249"/>
      <c r="G20" s="29"/>
      <c r="H20" s="217">
        <f t="shared" si="3"/>
        <v>1</v>
      </c>
      <c r="I20" s="267"/>
      <c r="J20" s="267"/>
      <c r="K20" s="267"/>
      <c r="L20" s="267"/>
      <c r="M20" s="267"/>
      <c r="N20" s="267"/>
      <c r="O20" s="488">
        <f t="shared" si="4"/>
        <v>0</v>
      </c>
      <c r="P20" s="472"/>
      <c r="Q20" s="202"/>
      <c r="R20" s="267" t="s">
        <v>133</v>
      </c>
      <c r="S20" s="273" t="s">
        <v>197</v>
      </c>
      <c r="T20" s="267"/>
      <c r="U20" s="267"/>
      <c r="V20" s="267">
        <v>1</v>
      </c>
      <c r="W20" s="267">
        <v>1</v>
      </c>
      <c r="X20" s="261"/>
      <c r="Y20" s="488">
        <f t="shared" si="5"/>
        <v>0</v>
      </c>
      <c r="Z20" s="141"/>
      <c r="AA20" s="249"/>
      <c r="AB20" s="249"/>
      <c r="AC20" s="249"/>
      <c r="AD20" s="249"/>
    </row>
    <row r="21" spans="1:30" ht="15.75" thickBot="1" x14ac:dyDescent="0.3">
      <c r="A21" s="227" t="s">
        <v>262</v>
      </c>
      <c r="B21" s="282"/>
      <c r="C21" s="282"/>
      <c r="D21" s="280"/>
      <c r="E21" s="249"/>
      <c r="F21" s="249"/>
      <c r="G21" s="29"/>
      <c r="H21" s="217">
        <f t="shared" si="3"/>
        <v>0</v>
      </c>
      <c r="I21" s="267"/>
      <c r="J21" s="267"/>
      <c r="K21" s="267"/>
      <c r="L21" s="267"/>
      <c r="M21" s="267"/>
      <c r="N21" s="267"/>
      <c r="O21" s="488">
        <f t="shared" si="4"/>
        <v>0</v>
      </c>
      <c r="P21" s="472"/>
      <c r="Q21" s="202"/>
      <c r="R21" s="267"/>
      <c r="S21" s="273"/>
      <c r="T21" s="267"/>
      <c r="U21" s="267"/>
      <c r="V21" s="267"/>
      <c r="W21" s="267"/>
      <c r="X21" s="261"/>
      <c r="Y21" s="488">
        <f t="shared" si="5"/>
        <v>0</v>
      </c>
      <c r="Z21" s="141"/>
      <c r="AA21" s="249"/>
      <c r="AB21" s="249"/>
      <c r="AC21" s="249"/>
      <c r="AD21" s="249"/>
    </row>
    <row r="22" spans="1:30" x14ac:dyDescent="0.25">
      <c r="A22" s="228"/>
      <c r="B22" s="164" t="s">
        <v>251</v>
      </c>
      <c r="C22" s="164"/>
      <c r="D22" s="165"/>
      <c r="E22" s="249"/>
      <c r="F22" s="249"/>
      <c r="G22" s="29"/>
      <c r="H22" s="217">
        <f t="shared" si="3"/>
        <v>1</v>
      </c>
      <c r="I22" s="267"/>
      <c r="J22" s="267"/>
      <c r="K22" s="267"/>
      <c r="L22" s="267"/>
      <c r="M22" s="267"/>
      <c r="N22" s="267"/>
      <c r="O22" s="488">
        <f t="shared" si="4"/>
        <v>0</v>
      </c>
      <c r="P22" s="472"/>
      <c r="Q22" s="202"/>
      <c r="R22" s="70" t="s">
        <v>431</v>
      </c>
      <c r="S22" s="273" t="s">
        <v>433</v>
      </c>
      <c r="T22" s="267"/>
      <c r="U22" s="267">
        <v>1</v>
      </c>
      <c r="V22" s="267"/>
      <c r="W22" s="267"/>
      <c r="X22" s="261"/>
      <c r="Y22" s="488">
        <f t="shared" si="5"/>
        <v>0.5</v>
      </c>
      <c r="Z22" s="141"/>
      <c r="AA22" s="249"/>
      <c r="AB22" s="249"/>
      <c r="AC22" s="249"/>
      <c r="AD22" s="249"/>
    </row>
    <row r="23" spans="1:30" x14ac:dyDescent="0.25">
      <c r="A23" s="29"/>
      <c r="B23" s="166"/>
      <c r="C23" s="24" t="s">
        <v>20</v>
      </c>
      <c r="D23" s="25">
        <f>B23*0.5</f>
        <v>0</v>
      </c>
      <c r="E23" s="249"/>
      <c r="F23" s="249"/>
      <c r="G23" s="59"/>
      <c r="H23" s="217">
        <f t="shared" si="3"/>
        <v>0</v>
      </c>
      <c r="I23" s="267"/>
      <c r="J23" s="267"/>
      <c r="K23" s="267"/>
      <c r="L23" s="267"/>
      <c r="M23" s="267"/>
      <c r="N23" s="267"/>
      <c r="O23" s="488">
        <f t="shared" si="4"/>
        <v>0</v>
      </c>
      <c r="P23" s="472"/>
      <c r="Q23" s="202"/>
      <c r="R23" s="267"/>
      <c r="S23" s="273"/>
      <c r="T23" s="267"/>
      <c r="U23" s="267"/>
      <c r="V23" s="267"/>
      <c r="W23" s="267"/>
      <c r="X23" s="261"/>
      <c r="Y23" s="488">
        <f t="shared" si="5"/>
        <v>0</v>
      </c>
      <c r="Z23" s="141"/>
      <c r="AA23" s="249"/>
      <c r="AB23" s="249"/>
      <c r="AC23" s="249"/>
      <c r="AD23" s="249"/>
    </row>
    <row r="24" spans="1:30" x14ac:dyDescent="0.25">
      <c r="A24" s="29"/>
      <c r="B24" s="166">
        <v>2</v>
      </c>
      <c r="C24" s="24" t="s">
        <v>21</v>
      </c>
      <c r="D24" s="25">
        <f>B24</f>
        <v>2</v>
      </c>
      <c r="E24" s="249"/>
      <c r="F24" s="249"/>
      <c r="G24" s="59"/>
      <c r="H24" s="217">
        <f t="shared" si="3"/>
        <v>0</v>
      </c>
      <c r="I24" s="267"/>
      <c r="J24" s="267"/>
      <c r="K24" s="267"/>
      <c r="L24" s="267"/>
      <c r="M24" s="267"/>
      <c r="N24" s="267"/>
      <c r="O24" s="488">
        <f t="shared" si="4"/>
        <v>0</v>
      </c>
      <c r="P24" s="472"/>
      <c r="Q24" s="202"/>
      <c r="R24" s="267"/>
      <c r="S24" s="273"/>
      <c r="T24" s="267"/>
      <c r="U24" s="267"/>
      <c r="V24" s="267"/>
      <c r="W24" s="267"/>
      <c r="X24" s="261"/>
      <c r="Y24" s="488">
        <f t="shared" si="5"/>
        <v>0</v>
      </c>
      <c r="Z24" s="141"/>
      <c r="AA24" s="249"/>
      <c r="AB24" s="249"/>
      <c r="AC24" s="249"/>
      <c r="AD24" s="249"/>
    </row>
    <row r="25" spans="1:30" ht="15.75" thickBot="1" x14ac:dyDescent="0.3">
      <c r="A25" s="29"/>
      <c r="B25" s="166"/>
      <c r="C25" s="24" t="s">
        <v>22</v>
      </c>
      <c r="D25" s="25">
        <f t="shared" ref="D25:D26" si="6">B25</f>
        <v>0</v>
      </c>
      <c r="E25" s="249"/>
      <c r="F25" s="249"/>
      <c r="G25" s="82"/>
      <c r="H25" s="232">
        <f t="shared" si="3"/>
        <v>0</v>
      </c>
      <c r="I25" s="269"/>
      <c r="J25" s="277"/>
      <c r="K25" s="277"/>
      <c r="L25" s="277"/>
      <c r="M25" s="277"/>
      <c r="N25" s="277"/>
      <c r="O25" s="489">
        <f t="shared" si="4"/>
        <v>0</v>
      </c>
      <c r="P25" s="477"/>
      <c r="Q25" s="233"/>
      <c r="R25" s="277"/>
      <c r="S25" s="276"/>
      <c r="T25" s="277"/>
      <c r="U25" s="277"/>
      <c r="V25" s="277"/>
      <c r="W25" s="277"/>
      <c r="X25" s="269"/>
      <c r="Y25" s="489">
        <f t="shared" si="5"/>
        <v>0</v>
      </c>
      <c r="Z25" s="478"/>
      <c r="AA25" s="249"/>
      <c r="AB25" s="249"/>
      <c r="AC25" s="249"/>
      <c r="AD25" s="249"/>
    </row>
    <row r="26" spans="1:30" ht="15.75" thickBot="1" x14ac:dyDescent="0.3">
      <c r="A26" s="29"/>
      <c r="B26" s="166"/>
      <c r="C26" s="24" t="s">
        <v>23</v>
      </c>
      <c r="D26" s="25">
        <f t="shared" si="6"/>
        <v>0</v>
      </c>
      <c r="E26" s="249"/>
      <c r="F26" s="249"/>
      <c r="G26" s="479" t="s">
        <v>268</v>
      </c>
      <c r="H26" s="232" t="s">
        <v>70</v>
      </c>
      <c r="I26" s="482" t="s">
        <v>256</v>
      </c>
      <c r="J26" s="465" t="s">
        <v>247</v>
      </c>
      <c r="K26" s="466" t="s">
        <v>213</v>
      </c>
      <c r="L26" s="466" t="s">
        <v>100</v>
      </c>
      <c r="M26" s="466" t="s">
        <v>214</v>
      </c>
      <c r="N26" s="466" t="s">
        <v>215</v>
      </c>
      <c r="O26" s="467" t="s">
        <v>27</v>
      </c>
      <c r="P26" s="466" t="s">
        <v>255</v>
      </c>
      <c r="Q26" s="233"/>
      <c r="R26" s="492" t="s">
        <v>42</v>
      </c>
      <c r="S26" s="468" t="s">
        <v>256</v>
      </c>
      <c r="T26" s="469" t="s">
        <v>247</v>
      </c>
      <c r="U26" s="470" t="s">
        <v>213</v>
      </c>
      <c r="V26" s="470" t="s">
        <v>100</v>
      </c>
      <c r="W26" s="470" t="s">
        <v>214</v>
      </c>
      <c r="X26" s="470" t="s">
        <v>215</v>
      </c>
      <c r="Y26" s="467" t="s">
        <v>27</v>
      </c>
      <c r="Z26" s="467" t="s">
        <v>255</v>
      </c>
      <c r="AA26" s="249"/>
      <c r="AB26" s="249"/>
      <c r="AC26" s="249"/>
      <c r="AD26" s="249"/>
    </row>
    <row r="27" spans="1:30" ht="15.75" thickBot="1" x14ac:dyDescent="0.3">
      <c r="A27" s="30"/>
      <c r="B27" s="167"/>
      <c r="C27" s="168" t="s">
        <v>25</v>
      </c>
      <c r="D27" s="169">
        <f>SUM(D23:D26)</f>
        <v>2</v>
      </c>
      <c r="E27" s="249"/>
      <c r="F27" s="249"/>
      <c r="G27" s="480" t="s">
        <v>430</v>
      </c>
      <c r="H27" s="238">
        <f t="shared" ref="H27:H28" si="7">MAX(K27:N27)+MAX(U27:X27)</f>
        <v>1</v>
      </c>
      <c r="I27" s="416"/>
      <c r="J27" s="249"/>
      <c r="K27" s="249"/>
      <c r="L27" s="249"/>
      <c r="M27" s="249"/>
      <c r="N27" s="249"/>
      <c r="O27" s="218">
        <f t="shared" ref="O27:O28" si="8">(J27+K27)*$Y$3</f>
        <v>0</v>
      </c>
      <c r="P27" s="490"/>
      <c r="Q27" s="202"/>
      <c r="R27" s="70" t="s">
        <v>431</v>
      </c>
      <c r="S27" s="282" t="s">
        <v>432</v>
      </c>
      <c r="T27" s="282"/>
      <c r="U27" s="282">
        <v>1</v>
      </c>
      <c r="V27" s="282">
        <v>1</v>
      </c>
      <c r="W27" s="282">
        <v>1</v>
      </c>
      <c r="X27" s="280"/>
      <c r="Y27" s="298">
        <f t="shared" ref="Y27:Y28" si="9">(T27+U27)*$Y$3</f>
        <v>0.5</v>
      </c>
      <c r="Z27" s="218"/>
      <c r="AA27" s="249"/>
      <c r="AB27" s="249"/>
      <c r="AC27" s="249"/>
      <c r="AD27" s="249"/>
    </row>
    <row r="28" spans="1:30" ht="15.75" thickBot="1" x14ac:dyDescent="0.3">
      <c r="A28" s="249"/>
      <c r="B28" s="249"/>
      <c r="C28" s="249"/>
      <c r="D28" s="249"/>
      <c r="E28" s="249"/>
      <c r="F28" s="249"/>
      <c r="G28" s="481" t="s">
        <v>178</v>
      </c>
      <c r="H28" s="232">
        <f t="shared" si="7"/>
        <v>1</v>
      </c>
      <c r="I28" s="483"/>
      <c r="J28" s="277"/>
      <c r="K28" s="277"/>
      <c r="L28" s="277"/>
      <c r="M28" s="277"/>
      <c r="N28" s="277"/>
      <c r="O28" s="239">
        <f t="shared" si="8"/>
        <v>0</v>
      </c>
      <c r="P28" s="491"/>
      <c r="Q28" s="233"/>
      <c r="R28" s="268"/>
      <c r="S28" s="269" t="s">
        <v>216</v>
      </c>
      <c r="T28" s="269"/>
      <c r="U28" s="269">
        <v>1</v>
      </c>
      <c r="V28" s="269"/>
      <c r="W28" s="269"/>
      <c r="X28" s="270"/>
      <c r="Y28" s="299">
        <f t="shared" si="9"/>
        <v>0.5</v>
      </c>
      <c r="Z28" s="239"/>
      <c r="AA28" s="249"/>
      <c r="AB28" s="249"/>
      <c r="AC28" s="249"/>
      <c r="AD28" s="249"/>
    </row>
    <row r="29" spans="1:30" x14ac:dyDescent="0.25">
      <c r="A29" s="227" t="s">
        <v>263</v>
      </c>
      <c r="B29" s="282"/>
      <c r="C29" s="282"/>
      <c r="D29" s="280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</row>
    <row r="30" spans="1:30" x14ac:dyDescent="0.25">
      <c r="A30" s="228"/>
      <c r="B30" s="249"/>
      <c r="C30" s="249" t="s">
        <v>26</v>
      </c>
      <c r="D30" s="262">
        <f>P2</f>
        <v>0</v>
      </c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</row>
    <row r="31" spans="1:30" x14ac:dyDescent="0.25">
      <c r="A31" s="29"/>
      <c r="B31" s="164" t="s">
        <v>251</v>
      </c>
      <c r="C31" s="164"/>
      <c r="D31" s="231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  <c r="AA31" s="249"/>
      <c r="AB31" s="249"/>
      <c r="AC31" s="249"/>
      <c r="AD31" s="249"/>
    </row>
    <row r="32" spans="1:30" ht="15.75" thickBot="1" x14ac:dyDescent="0.3">
      <c r="A32" s="29"/>
      <c r="B32" s="166"/>
      <c r="C32" s="24" t="s">
        <v>16</v>
      </c>
      <c r="D32" s="25">
        <f>INT(B32/4)</f>
        <v>0</v>
      </c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49"/>
    </row>
    <row r="33" spans="1:30" ht="15.75" thickBot="1" x14ac:dyDescent="0.3">
      <c r="A33" s="29"/>
      <c r="B33" s="166"/>
      <c r="C33" s="24" t="s">
        <v>17</v>
      </c>
      <c r="D33" s="25">
        <f>INT(B33/3)</f>
        <v>0</v>
      </c>
      <c r="E33" s="249"/>
      <c r="F33" s="249"/>
      <c r="G33" s="190" t="s">
        <v>317</v>
      </c>
      <c r="H33" s="191" t="s">
        <v>70</v>
      </c>
      <c r="I33" s="192" t="s">
        <v>256</v>
      </c>
      <c r="J33" s="193" t="s">
        <v>247</v>
      </c>
      <c r="K33" s="194" t="s">
        <v>213</v>
      </c>
      <c r="L33" s="194" t="s">
        <v>100</v>
      </c>
      <c r="M33" s="194" t="s">
        <v>214</v>
      </c>
      <c r="N33" s="194" t="s">
        <v>215</v>
      </c>
      <c r="O33" s="195" t="s">
        <v>27</v>
      </c>
      <c r="P33" s="195" t="s">
        <v>255</v>
      </c>
      <c r="Q33" s="196"/>
      <c r="R33" s="192" t="s">
        <v>42</v>
      </c>
      <c r="S33" s="192" t="s">
        <v>256</v>
      </c>
      <c r="T33" s="193" t="s">
        <v>247</v>
      </c>
      <c r="U33" s="194" t="s">
        <v>213</v>
      </c>
      <c r="V33" s="194" t="s">
        <v>100</v>
      </c>
      <c r="W33" s="194" t="s">
        <v>214</v>
      </c>
      <c r="X33" s="194" t="s">
        <v>215</v>
      </c>
      <c r="Y33" s="195" t="s">
        <v>27</v>
      </c>
      <c r="Z33" s="195" t="s">
        <v>255</v>
      </c>
      <c r="AA33" s="249"/>
      <c r="AB33" s="249"/>
      <c r="AC33" s="249"/>
      <c r="AD33" s="249"/>
    </row>
    <row r="34" spans="1:30" ht="15.75" thickBot="1" x14ac:dyDescent="0.3">
      <c r="A34" s="29"/>
      <c r="B34" s="166"/>
      <c r="C34" s="24" t="s">
        <v>18</v>
      </c>
      <c r="D34" s="25">
        <f>B34</f>
        <v>0</v>
      </c>
      <c r="E34" s="249"/>
      <c r="F34" s="249"/>
      <c r="G34" s="272" t="s">
        <v>109</v>
      </c>
      <c r="H34" s="122" t="s">
        <v>258</v>
      </c>
      <c r="I34" s="208"/>
      <c r="J34" s="142"/>
      <c r="K34" s="142"/>
      <c r="L34" s="142"/>
      <c r="M34" s="142"/>
      <c r="N34" s="160"/>
      <c r="O34" s="163"/>
      <c r="P34" s="163"/>
      <c r="Q34" s="207"/>
      <c r="R34" s="208"/>
      <c r="S34" s="208"/>
      <c r="T34" s="142"/>
      <c r="U34" s="142"/>
      <c r="V34" s="142"/>
      <c r="W34" s="142"/>
      <c r="X34" s="160"/>
      <c r="Y34" s="163"/>
      <c r="Z34" s="163"/>
      <c r="AA34" s="249"/>
      <c r="AB34" s="249"/>
      <c r="AC34" s="249"/>
      <c r="AD34" s="249"/>
    </row>
    <row r="35" spans="1:30" ht="15.75" thickBot="1" x14ac:dyDescent="0.3">
      <c r="A35" s="29"/>
      <c r="B35" s="249"/>
      <c r="C35" s="249" t="s">
        <v>12</v>
      </c>
      <c r="D35" s="141">
        <f>INT((D14-10)/5)</f>
        <v>2</v>
      </c>
      <c r="E35" s="249"/>
      <c r="F35" s="249"/>
      <c r="G35" s="209" t="s">
        <v>270</v>
      </c>
      <c r="H35" s="234" t="s">
        <v>258</v>
      </c>
      <c r="I35" s="216"/>
      <c r="J35" s="212"/>
      <c r="K35" s="212"/>
      <c r="L35" s="212"/>
      <c r="M35" s="212"/>
      <c r="N35" s="213"/>
      <c r="O35" s="214"/>
      <c r="P35" s="214"/>
      <c r="Q35" s="215"/>
      <c r="R35" s="242"/>
      <c r="S35" s="216"/>
      <c r="T35" s="212"/>
      <c r="U35" s="212"/>
      <c r="V35" s="212"/>
      <c r="W35" s="212"/>
      <c r="X35" s="213"/>
      <c r="Y35" s="214"/>
      <c r="Z35" s="214"/>
      <c r="AA35" s="249"/>
      <c r="AB35" s="249"/>
      <c r="AC35" s="249"/>
      <c r="AD35" s="249"/>
    </row>
    <row r="36" spans="1:30" ht="15.75" thickBot="1" x14ac:dyDescent="0.3">
      <c r="A36" s="29"/>
      <c r="B36" s="249"/>
      <c r="C36" s="271" t="s">
        <v>7</v>
      </c>
      <c r="D36" s="236">
        <f>D27-(D30+D35)</f>
        <v>0</v>
      </c>
      <c r="E36" s="249"/>
      <c r="F36" s="249"/>
      <c r="G36" s="209">
        <f>SUM(H36:H51)</f>
        <v>3</v>
      </c>
      <c r="H36" s="235">
        <f>MAX(K36:N36)+MAX(V36:X36)</f>
        <v>1</v>
      </c>
      <c r="I36" s="29"/>
      <c r="J36" s="261"/>
      <c r="K36" s="261"/>
      <c r="L36" s="261"/>
      <c r="M36" s="261"/>
      <c r="N36" s="261"/>
      <c r="O36" s="218">
        <f>(J36+K36)*$Y$3</f>
        <v>0</v>
      </c>
      <c r="P36" s="218"/>
      <c r="Q36" s="202"/>
      <c r="R36" s="294" t="s">
        <v>301</v>
      </c>
      <c r="S36" s="295" t="s">
        <v>319</v>
      </c>
      <c r="T36" s="296"/>
      <c r="U36" s="296">
        <v>0.5</v>
      </c>
      <c r="V36" s="296">
        <v>1</v>
      </c>
      <c r="W36" s="296">
        <v>1</v>
      </c>
      <c r="X36" s="296"/>
      <c r="Y36" s="223">
        <f>(T36+U36)*$Y$3</f>
        <v>0.25</v>
      </c>
      <c r="Z36" s="218"/>
      <c r="AA36" s="249"/>
      <c r="AD36" s="249"/>
    </row>
    <row r="37" spans="1:30" ht="16.5" thickTop="1" thickBot="1" x14ac:dyDescent="0.3">
      <c r="A37" s="30"/>
      <c r="B37" s="269"/>
      <c r="C37" s="269" t="s">
        <v>34</v>
      </c>
      <c r="D37" s="270">
        <f>IF(D36&lt;=0,0,D35)</f>
        <v>0</v>
      </c>
      <c r="E37" s="249"/>
      <c r="F37" s="249"/>
      <c r="G37" s="273"/>
      <c r="H37" s="235">
        <f>MAX(K37:N37)+MAX(V37:X37)</f>
        <v>1</v>
      </c>
      <c r="I37" s="59"/>
      <c r="J37" s="267"/>
      <c r="K37" s="267"/>
      <c r="L37" s="267"/>
      <c r="M37" s="267"/>
      <c r="N37" s="267"/>
      <c r="O37" s="223">
        <f t="shared" ref="O37:O41" si="10">(J37+K37)*$Y$3</f>
        <v>0</v>
      </c>
      <c r="P37" s="223"/>
      <c r="Q37" s="202"/>
      <c r="R37" s="297"/>
      <c r="S37" s="67" t="s">
        <v>302</v>
      </c>
      <c r="T37" s="69"/>
      <c r="U37" s="69"/>
      <c r="V37" s="69">
        <v>1</v>
      </c>
      <c r="W37" s="69">
        <v>1</v>
      </c>
      <c r="X37" s="296"/>
      <c r="Y37" s="223">
        <f t="shared" ref="Y37:Y41" si="11">(T37+U37)*$Y$3</f>
        <v>0</v>
      </c>
      <c r="Z37" s="223"/>
      <c r="AA37" s="249"/>
      <c r="AB37" s="249"/>
      <c r="AC37" s="249"/>
      <c r="AD37" s="249"/>
    </row>
    <row r="38" spans="1:30" x14ac:dyDescent="0.25">
      <c r="A38" s="249"/>
      <c r="B38" s="249"/>
      <c r="C38" s="249"/>
      <c r="D38" s="249"/>
      <c r="E38" s="249"/>
      <c r="F38" s="249"/>
      <c r="G38" s="273"/>
      <c r="H38" s="235">
        <f>MAX(K38:N38)+MAX(V38:X38)</f>
        <v>1</v>
      </c>
      <c r="I38" s="59" t="s">
        <v>429</v>
      </c>
      <c r="J38" s="267"/>
      <c r="K38" s="267"/>
      <c r="L38" s="267"/>
      <c r="M38" s="267"/>
      <c r="N38" s="267">
        <v>1</v>
      </c>
      <c r="O38" s="223">
        <f t="shared" si="10"/>
        <v>0</v>
      </c>
      <c r="P38" s="223"/>
      <c r="Q38" s="202"/>
      <c r="R38" s="297" t="s">
        <v>301</v>
      </c>
      <c r="S38" s="67" t="s">
        <v>233</v>
      </c>
      <c r="T38" s="69"/>
      <c r="U38" s="69">
        <v>0.5</v>
      </c>
      <c r="V38" s="69"/>
      <c r="W38" s="69"/>
      <c r="X38" s="296"/>
      <c r="Y38" s="223">
        <f t="shared" si="11"/>
        <v>0.25</v>
      </c>
      <c r="Z38" s="223"/>
      <c r="AA38" s="249"/>
      <c r="AB38" s="249"/>
      <c r="AC38" s="249"/>
      <c r="AD38" s="249"/>
    </row>
    <row r="39" spans="1:30" x14ac:dyDescent="0.25">
      <c r="A39" s="249"/>
      <c r="B39" s="249"/>
      <c r="C39" s="249"/>
      <c r="D39" s="249"/>
      <c r="E39" s="249"/>
      <c r="F39" s="249"/>
      <c r="G39" s="273"/>
      <c r="H39" s="235">
        <f t="shared" ref="H39:H41" si="12">MAX(K39:N39)+MAX(U39:X39)</f>
        <v>0</v>
      </c>
      <c r="I39" s="59"/>
      <c r="J39" s="267"/>
      <c r="K39" s="267"/>
      <c r="L39" s="267"/>
      <c r="M39" s="267"/>
      <c r="N39" s="267"/>
      <c r="O39" s="223">
        <f t="shared" si="10"/>
        <v>0</v>
      </c>
      <c r="P39" s="223"/>
      <c r="Q39" s="202"/>
      <c r="R39" s="273"/>
      <c r="S39" s="267"/>
      <c r="T39" s="267"/>
      <c r="U39" s="267"/>
      <c r="V39" s="267"/>
      <c r="W39" s="267"/>
      <c r="X39" s="261"/>
      <c r="Y39" s="223">
        <f t="shared" si="11"/>
        <v>0</v>
      </c>
      <c r="Z39" s="223"/>
      <c r="AA39" s="249"/>
      <c r="AB39" s="249"/>
      <c r="AC39" s="249"/>
      <c r="AD39" s="249"/>
    </row>
    <row r="40" spans="1:30" ht="15.75" thickBot="1" x14ac:dyDescent="0.3">
      <c r="A40" s="249"/>
      <c r="B40" s="249"/>
      <c r="C40" s="275" t="s">
        <v>27</v>
      </c>
      <c r="D40" s="275">
        <f>D19-D37</f>
        <v>1.6</v>
      </c>
      <c r="E40" s="249"/>
      <c r="F40" s="249"/>
      <c r="G40" s="273"/>
      <c r="H40" s="235">
        <f t="shared" si="12"/>
        <v>0</v>
      </c>
      <c r="I40" s="59"/>
      <c r="J40" s="267"/>
      <c r="K40" s="267"/>
      <c r="L40" s="267"/>
      <c r="M40" s="267"/>
      <c r="N40" s="267"/>
      <c r="O40" s="223">
        <f t="shared" si="10"/>
        <v>0</v>
      </c>
      <c r="P40" s="223"/>
      <c r="Q40" s="202"/>
      <c r="R40" s="273"/>
      <c r="S40" s="267"/>
      <c r="T40" s="267"/>
      <c r="U40" s="267"/>
      <c r="V40" s="267"/>
      <c r="W40" s="267"/>
      <c r="X40" s="261"/>
      <c r="Y40" s="223">
        <f t="shared" si="11"/>
        <v>0</v>
      </c>
      <c r="Z40" s="223"/>
      <c r="AA40" s="249"/>
      <c r="AB40" s="249"/>
      <c r="AC40" s="249"/>
      <c r="AD40" s="249"/>
    </row>
    <row r="41" spans="1:30" ht="16.5" thickTop="1" thickBot="1" x14ac:dyDescent="0.3">
      <c r="G41" s="276"/>
      <c r="H41" s="286">
        <f t="shared" si="12"/>
        <v>0</v>
      </c>
      <c r="I41" s="30"/>
      <c r="J41" s="277"/>
      <c r="K41" s="277"/>
      <c r="L41" s="277"/>
      <c r="M41" s="277"/>
      <c r="N41" s="277"/>
      <c r="O41" s="239">
        <f t="shared" si="10"/>
        <v>0</v>
      </c>
      <c r="P41" s="239"/>
      <c r="Q41" s="233"/>
      <c r="R41" s="276"/>
      <c r="S41" s="277"/>
      <c r="T41" s="277"/>
      <c r="U41" s="277"/>
      <c r="V41" s="277"/>
      <c r="W41" s="277"/>
      <c r="X41" s="269"/>
      <c r="Y41" s="239">
        <f t="shared" si="11"/>
        <v>0</v>
      </c>
      <c r="Z41" s="239"/>
      <c r="AA41" s="249"/>
      <c r="AB41" s="249"/>
      <c r="AC41" s="249"/>
      <c r="AD41" s="249"/>
    </row>
    <row r="42" spans="1:30" x14ac:dyDescent="0.25">
      <c r="AA42" s="249"/>
      <c r="AB42" s="249"/>
      <c r="AC42" s="249"/>
      <c r="AD42" s="249"/>
    </row>
    <row r="43" spans="1:30" x14ac:dyDescent="0.25">
      <c r="AA43" s="249"/>
      <c r="AB43" s="249"/>
      <c r="AC43" s="249"/>
      <c r="AD43" s="249"/>
    </row>
    <row r="44" spans="1:30" x14ac:dyDescent="0.25">
      <c r="AA44" s="249"/>
      <c r="AB44" s="249"/>
      <c r="AC44" s="249"/>
      <c r="AD44" s="249"/>
    </row>
    <row r="45" spans="1:30" x14ac:dyDescent="0.25">
      <c r="AA45" s="249"/>
      <c r="AB45" s="249"/>
      <c r="AC45" s="249"/>
      <c r="AD45" s="249"/>
    </row>
    <row r="46" spans="1:30" x14ac:dyDescent="0.25">
      <c r="AA46" s="249"/>
      <c r="AB46" s="249"/>
      <c r="AC46" s="249"/>
      <c r="AD46" s="249"/>
    </row>
    <row r="47" spans="1:30" x14ac:dyDescent="0.25">
      <c r="AA47" s="249"/>
      <c r="AB47" s="249"/>
      <c r="AC47" s="249"/>
      <c r="AD47" s="249"/>
    </row>
    <row r="48" spans="1:30" x14ac:dyDescent="0.25"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</row>
    <row r="49" spans="7:30" x14ac:dyDescent="0.25"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</row>
    <row r="50" spans="7:30" x14ac:dyDescent="0.25"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</row>
    <row r="51" spans="7:30" x14ac:dyDescent="0.25"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49"/>
    </row>
    <row r="52" spans="7:30" x14ac:dyDescent="0.25"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</row>
    <row r="53" spans="7:30" x14ac:dyDescent="0.25"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</row>
    <row r="54" spans="7:30" x14ac:dyDescent="0.25"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</row>
    <row r="55" spans="7:30" x14ac:dyDescent="0.25"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49"/>
      <c r="U55" s="249"/>
      <c r="V55" s="249"/>
      <c r="W55" s="249"/>
      <c r="X55" s="249"/>
      <c r="Y55" s="249"/>
      <c r="Z55" s="249"/>
      <c r="AA55" s="249"/>
      <c r="AB55" s="249"/>
      <c r="AC55" s="249"/>
      <c r="AD55" s="249"/>
    </row>
    <row r="56" spans="7:30" x14ac:dyDescent="0.25"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49"/>
      <c r="AA56" s="249"/>
      <c r="AB56" s="249"/>
      <c r="AC56" s="249"/>
      <c r="AD56" s="249"/>
    </row>
    <row r="57" spans="7:30" x14ac:dyDescent="0.25"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49"/>
      <c r="X57" s="249"/>
      <c r="Y57" s="249"/>
      <c r="Z57" s="249"/>
      <c r="AA57" s="249"/>
      <c r="AB57" s="249"/>
      <c r="AC57" s="249"/>
      <c r="AD57" s="249"/>
    </row>
    <row r="58" spans="7:30" x14ac:dyDescent="0.25"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49"/>
      <c r="V58" s="249"/>
      <c r="W58" s="249"/>
      <c r="X58" s="249"/>
      <c r="Y58" s="249"/>
      <c r="Z58" s="249"/>
      <c r="AA58" s="249"/>
      <c r="AB58" s="249"/>
      <c r="AC58" s="249"/>
      <c r="AD58" s="249"/>
    </row>
    <row r="59" spans="7:30" x14ac:dyDescent="0.25"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  <c r="AA59" s="249"/>
      <c r="AB59" s="249"/>
      <c r="AC59" s="249"/>
      <c r="AD59" s="249"/>
    </row>
    <row r="60" spans="7:30" x14ac:dyDescent="0.25"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49"/>
      <c r="V60" s="249"/>
      <c r="W60" s="249"/>
      <c r="X60" s="249"/>
      <c r="Y60" s="249"/>
      <c r="Z60" s="249"/>
      <c r="AA60" s="249"/>
      <c r="AB60" s="249"/>
      <c r="AC60" s="249"/>
      <c r="AD60" s="249"/>
    </row>
    <row r="61" spans="7:30" x14ac:dyDescent="0.25"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49"/>
      <c r="X61" s="249"/>
      <c r="Y61" s="249"/>
      <c r="Z61" s="249"/>
      <c r="AA61" s="249"/>
      <c r="AB61" s="249"/>
      <c r="AC61" s="249"/>
      <c r="AD61" s="249"/>
    </row>
    <row r="62" spans="7:30" x14ac:dyDescent="0.25"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49"/>
      <c r="V62" s="249"/>
      <c r="W62" s="249"/>
      <c r="X62" s="249"/>
      <c r="Y62" s="249"/>
      <c r="Z62" s="249"/>
      <c r="AA62" s="249"/>
      <c r="AB62" s="249"/>
      <c r="AC62" s="249"/>
      <c r="AD62" s="249"/>
    </row>
    <row r="63" spans="7:30" x14ac:dyDescent="0.25"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49"/>
      <c r="AD63" s="249"/>
    </row>
    <row r="64" spans="7:30" x14ac:dyDescent="0.25"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  <c r="AA64" s="249"/>
      <c r="AB64" s="249"/>
      <c r="AC64" s="249"/>
      <c r="AD64" s="249"/>
    </row>
    <row r="65" spans="7:30" x14ac:dyDescent="0.25"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9"/>
      <c r="AC65" s="249"/>
      <c r="AD65" s="249"/>
    </row>
    <row r="66" spans="7:30" x14ac:dyDescent="0.25"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  <c r="R66" s="249"/>
      <c r="S66" s="249"/>
      <c r="T66" s="249"/>
      <c r="U66" s="249"/>
      <c r="V66" s="249"/>
      <c r="W66" s="249"/>
      <c r="X66" s="249"/>
      <c r="Y66" s="249"/>
      <c r="Z66" s="249"/>
      <c r="AA66" s="249"/>
      <c r="AB66" s="249"/>
      <c r="AC66" s="249"/>
      <c r="AD66" s="249"/>
    </row>
    <row r="67" spans="7:30" x14ac:dyDescent="0.25"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49"/>
      <c r="AA67" s="249"/>
      <c r="AB67" s="249"/>
      <c r="AC67" s="249"/>
      <c r="AD67" s="249"/>
    </row>
    <row r="68" spans="7:30" x14ac:dyDescent="0.25"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  <c r="R68" s="249"/>
      <c r="S68" s="249"/>
      <c r="T68" s="249"/>
      <c r="U68" s="249"/>
      <c r="V68" s="249"/>
      <c r="W68" s="249"/>
      <c r="X68" s="249"/>
      <c r="Y68" s="249"/>
      <c r="Z68" s="249"/>
      <c r="AA68" s="249"/>
      <c r="AB68" s="249"/>
      <c r="AC68" s="249"/>
      <c r="AD68" s="249"/>
    </row>
    <row r="69" spans="7:30" x14ac:dyDescent="0.25"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49"/>
      <c r="W69" s="249"/>
      <c r="X69" s="249"/>
      <c r="Y69" s="249"/>
      <c r="Z69" s="249"/>
      <c r="AA69" s="249"/>
      <c r="AB69" s="249"/>
      <c r="AC69" s="249"/>
      <c r="AD69" s="249"/>
    </row>
    <row r="70" spans="7:30" x14ac:dyDescent="0.25"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249"/>
      <c r="Z70" s="249"/>
      <c r="AA70" s="249"/>
      <c r="AB70" s="249"/>
      <c r="AC70" s="249"/>
      <c r="AD70" s="249"/>
    </row>
    <row r="71" spans="7:30" x14ac:dyDescent="0.25"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49"/>
      <c r="U71" s="249"/>
      <c r="V71" s="249"/>
      <c r="W71" s="249"/>
      <c r="X71" s="249"/>
      <c r="Y71" s="249"/>
      <c r="Z71" s="249"/>
      <c r="AA71" s="249"/>
      <c r="AB71" s="249"/>
      <c r="AC71" s="249"/>
      <c r="AD71" s="249"/>
    </row>
    <row r="72" spans="7:30" x14ac:dyDescent="0.25"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249"/>
      <c r="Z72" s="249"/>
      <c r="AA72" s="249"/>
      <c r="AB72" s="249"/>
      <c r="AC72" s="249"/>
      <c r="AD72" s="249"/>
    </row>
    <row r="73" spans="7:30" x14ac:dyDescent="0.25"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</row>
    <row r="74" spans="7:30" x14ac:dyDescent="0.25"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  <c r="R74" s="249"/>
      <c r="S74" s="249"/>
      <c r="T74" s="249"/>
      <c r="U74" s="249"/>
      <c r="V74" s="249"/>
      <c r="W74" s="249"/>
      <c r="X74" s="249"/>
      <c r="Y74" s="249"/>
      <c r="Z74" s="249"/>
      <c r="AA74" s="249"/>
      <c r="AB74" s="249"/>
      <c r="AC74" s="249"/>
      <c r="AD74" s="249"/>
    </row>
    <row r="75" spans="7:30" x14ac:dyDescent="0.25"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249"/>
      <c r="Z75" s="249"/>
      <c r="AA75" s="249"/>
      <c r="AB75" s="249"/>
      <c r="AC75" s="249"/>
      <c r="AD75" s="249"/>
    </row>
    <row r="76" spans="7:30" x14ac:dyDescent="0.25"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249"/>
      <c r="Z76" s="249"/>
      <c r="AA76" s="249"/>
      <c r="AB76" s="249"/>
      <c r="AC76" s="249"/>
      <c r="AD76" s="249"/>
    </row>
    <row r="77" spans="7:30" x14ac:dyDescent="0.25"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  <c r="R77" s="249"/>
      <c r="S77" s="249"/>
      <c r="T77" s="249"/>
      <c r="U77" s="249"/>
      <c r="V77" s="249"/>
      <c r="W77" s="249"/>
      <c r="X77" s="249"/>
      <c r="Y77" s="249"/>
      <c r="Z77" s="249"/>
      <c r="AA77" s="249"/>
      <c r="AB77" s="249"/>
      <c r="AC77" s="249"/>
      <c r="AD77" s="249"/>
    </row>
    <row r="78" spans="7:30" x14ac:dyDescent="0.25"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49"/>
      <c r="Y78" s="249"/>
      <c r="Z78" s="249"/>
      <c r="AA78" s="249"/>
      <c r="AB78" s="249"/>
      <c r="AC78" s="249"/>
      <c r="AD78" s="249"/>
    </row>
    <row r="79" spans="7:30" x14ac:dyDescent="0.25"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49"/>
      <c r="X79" s="249"/>
      <c r="Y79" s="249"/>
      <c r="Z79" s="249"/>
      <c r="AA79" s="249"/>
      <c r="AB79" s="249"/>
      <c r="AC79" s="249"/>
      <c r="AD79" s="249"/>
    </row>
    <row r="80" spans="7:30" x14ac:dyDescent="0.25"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49"/>
      <c r="X80" s="249"/>
      <c r="Y80" s="249"/>
      <c r="Z80" s="249"/>
      <c r="AA80" s="249"/>
      <c r="AB80" s="249"/>
      <c r="AC80" s="249"/>
      <c r="AD80" s="249"/>
    </row>
    <row r="81" spans="7:30" x14ac:dyDescent="0.25"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49"/>
      <c r="X81" s="249"/>
      <c r="Y81" s="249"/>
      <c r="Z81" s="249"/>
      <c r="AA81" s="249"/>
      <c r="AB81" s="249"/>
      <c r="AC81" s="249"/>
      <c r="AD81" s="249"/>
    </row>
    <row r="82" spans="7:30" x14ac:dyDescent="0.25"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  <c r="R82" s="249"/>
      <c r="S82" s="249"/>
      <c r="T82" s="249"/>
      <c r="U82" s="249"/>
      <c r="V82" s="249"/>
      <c r="W82" s="249"/>
      <c r="X82" s="249"/>
      <c r="Y82" s="249"/>
      <c r="Z82" s="249"/>
      <c r="AA82" s="249"/>
      <c r="AB82" s="249"/>
      <c r="AC82" s="249"/>
      <c r="AD82" s="249"/>
    </row>
    <row r="83" spans="7:30" x14ac:dyDescent="0.25"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49"/>
      <c r="X83" s="249"/>
      <c r="Y83" s="249"/>
      <c r="Z83" s="249"/>
      <c r="AA83" s="249"/>
      <c r="AB83" s="249"/>
      <c r="AC83" s="249"/>
      <c r="AD83" s="249"/>
    </row>
    <row r="84" spans="7:30" x14ac:dyDescent="0.25"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  <c r="R84" s="249"/>
      <c r="S84" s="249"/>
      <c r="T84" s="249"/>
      <c r="U84" s="249"/>
      <c r="V84" s="249"/>
      <c r="W84" s="249"/>
      <c r="X84" s="249"/>
      <c r="Y84" s="249"/>
      <c r="Z84" s="249"/>
      <c r="AA84" s="249"/>
      <c r="AB84" s="249"/>
      <c r="AC84" s="249"/>
      <c r="AD84" s="249"/>
    </row>
    <row r="85" spans="7:30" x14ac:dyDescent="0.25"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249"/>
      <c r="Z85" s="249"/>
      <c r="AA85" s="249"/>
      <c r="AB85" s="249"/>
      <c r="AC85" s="249"/>
      <c r="AD85" s="249"/>
    </row>
    <row r="86" spans="7:30" x14ac:dyDescent="0.25"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  <c r="R86" s="249"/>
      <c r="S86" s="249"/>
      <c r="T86" s="249"/>
      <c r="U86" s="249"/>
      <c r="V86" s="249"/>
      <c r="W86" s="249"/>
      <c r="X86" s="249"/>
      <c r="Y86" s="249"/>
      <c r="Z86" s="249"/>
      <c r="AA86" s="249"/>
      <c r="AB86" s="249"/>
      <c r="AC86" s="249"/>
      <c r="AD86" s="249"/>
    </row>
    <row r="87" spans="7:30" x14ac:dyDescent="0.25"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249"/>
      <c r="S87" s="249"/>
      <c r="T87" s="249"/>
      <c r="U87" s="249"/>
      <c r="V87" s="249"/>
      <c r="W87" s="249"/>
      <c r="X87" s="249"/>
      <c r="Y87" s="249"/>
      <c r="Z87" s="249"/>
      <c r="AA87" s="249"/>
      <c r="AB87" s="249"/>
      <c r="AC87" s="249"/>
      <c r="AD87" s="249"/>
    </row>
    <row r="88" spans="7:30" x14ac:dyDescent="0.25"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  <c r="R88" s="249"/>
      <c r="S88" s="249"/>
      <c r="T88" s="249"/>
      <c r="U88" s="249"/>
      <c r="V88" s="249"/>
      <c r="W88" s="249"/>
      <c r="X88" s="249"/>
      <c r="Y88" s="249"/>
      <c r="Z88" s="249"/>
    </row>
    <row r="89" spans="7:30" x14ac:dyDescent="0.25"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249"/>
      <c r="T89" s="249"/>
      <c r="U89" s="249"/>
      <c r="V89" s="249"/>
      <c r="W89" s="249"/>
      <c r="X89" s="249"/>
      <c r="Y89" s="249"/>
      <c r="Z89" s="249"/>
    </row>
    <row r="90" spans="7:30" x14ac:dyDescent="0.25"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  <c r="R90" s="249"/>
      <c r="S90" s="249"/>
      <c r="T90" s="249"/>
      <c r="U90" s="249"/>
      <c r="V90" s="249"/>
      <c r="W90" s="249"/>
      <c r="X90" s="249"/>
      <c r="Y90" s="249"/>
      <c r="Z90" s="249"/>
    </row>
    <row r="91" spans="7:30" x14ac:dyDescent="0.25"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  <c r="S91" s="249"/>
      <c r="T91" s="249"/>
      <c r="U91" s="249"/>
      <c r="V91" s="249"/>
      <c r="W91" s="249"/>
      <c r="X91" s="249"/>
      <c r="Y91" s="249"/>
      <c r="Z91" s="249"/>
    </row>
    <row r="92" spans="7:30" x14ac:dyDescent="0.25"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  <c r="R92" s="249"/>
      <c r="S92" s="249"/>
      <c r="T92" s="249"/>
      <c r="U92" s="249"/>
      <c r="V92" s="249"/>
      <c r="W92" s="249"/>
      <c r="X92" s="249"/>
      <c r="Y92" s="249"/>
      <c r="Z92" s="249"/>
    </row>
    <row r="93" spans="7:30" x14ac:dyDescent="0.25"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  <c r="R93" s="249"/>
      <c r="S93" s="249"/>
      <c r="T93" s="249"/>
      <c r="U93" s="249"/>
      <c r="V93" s="249"/>
      <c r="W93" s="249"/>
      <c r="X93" s="249"/>
      <c r="Y93" s="249"/>
      <c r="Z93" s="249"/>
    </row>
    <row r="94" spans="7:30" x14ac:dyDescent="0.25"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249"/>
      <c r="S94" s="249"/>
      <c r="T94" s="249"/>
      <c r="U94" s="249"/>
      <c r="V94" s="249"/>
      <c r="W94" s="249"/>
      <c r="X94" s="249"/>
      <c r="Y94" s="249"/>
      <c r="Z94" s="249"/>
    </row>
    <row r="95" spans="7:30" x14ac:dyDescent="0.25"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  <c r="R95" s="249"/>
      <c r="S95" s="249"/>
      <c r="T95" s="249"/>
      <c r="U95" s="249"/>
      <c r="V95" s="249"/>
      <c r="W95" s="249"/>
      <c r="X95" s="249"/>
      <c r="Y95" s="249"/>
      <c r="Z95" s="249"/>
    </row>
    <row r="96" spans="7:30" x14ac:dyDescent="0.25"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49"/>
      <c r="X96" s="249"/>
      <c r="Y96" s="249"/>
      <c r="Z96" s="249"/>
    </row>
    <row r="97" spans="7:26" x14ac:dyDescent="0.25"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  <c r="R97" s="249"/>
      <c r="S97" s="249"/>
      <c r="T97" s="249"/>
      <c r="U97" s="249"/>
      <c r="V97" s="249"/>
      <c r="W97" s="249"/>
      <c r="X97" s="249"/>
      <c r="Y97" s="249"/>
      <c r="Z97" s="249"/>
    </row>
    <row r="98" spans="7:26" x14ac:dyDescent="0.25"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  <c r="R98" s="249"/>
      <c r="S98" s="249"/>
      <c r="T98" s="249"/>
      <c r="U98" s="249"/>
      <c r="V98" s="249"/>
      <c r="W98" s="249"/>
      <c r="X98" s="249"/>
      <c r="Y98" s="249"/>
      <c r="Z98" s="249"/>
    </row>
  </sheetData>
  <mergeCells count="1">
    <mergeCell ref="T4:U4"/>
  </mergeCells>
  <conditionalFormatting sqref="D40">
    <cfRule type="cellIs" dxfId="23" priority="4" operator="equal">
      <formula>0</formula>
    </cfRule>
    <cfRule type="cellIs" dxfId="22" priority="5" operator="lessThan">
      <formula>0</formula>
    </cfRule>
    <cfRule type="cellIs" dxfId="21" priority="6" operator="greaterThan">
      <formula>0</formula>
    </cfRule>
  </conditionalFormatting>
  <conditionalFormatting sqref="D2">
    <cfRule type="cellIs" dxfId="20" priority="1" operator="lessThan">
      <formula>0</formula>
    </cfRule>
    <cfRule type="cellIs" dxfId="19" priority="2" operator="equal">
      <formula>0</formula>
    </cfRule>
    <cfRule type="cellIs" dxfId="18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CCECFF"/>
  </sheetPr>
  <dimension ref="A1:AD41"/>
  <sheetViews>
    <sheetView zoomScale="89" zoomScaleNormal="89" workbookViewId="0">
      <selection activeCell="G28" sqref="G28:Z30"/>
    </sheetView>
  </sheetViews>
  <sheetFormatPr defaultRowHeight="15" x14ac:dyDescent="0.25"/>
  <cols>
    <col min="1" max="1" width="9.140625" style="249"/>
    <col min="2" max="2" width="10.7109375" style="249" customWidth="1"/>
    <col min="3" max="3" width="18.140625" style="249" customWidth="1"/>
    <col min="4" max="4" width="9.140625" style="249"/>
    <col min="5" max="6" width="4.140625" style="249" customWidth="1"/>
    <col min="7" max="7" width="19" style="249" customWidth="1"/>
    <col min="8" max="8" width="5.5703125" style="54" customWidth="1"/>
    <col min="9" max="9" width="27.5703125" style="249" customWidth="1"/>
    <col min="10" max="10" width="5.85546875" style="249" customWidth="1"/>
    <col min="11" max="11" width="6.42578125" style="249" customWidth="1"/>
    <col min="12" max="12" width="6.5703125" style="249" customWidth="1"/>
    <col min="13" max="13" width="6.42578125" style="249" customWidth="1"/>
    <col min="14" max="14" width="6.140625" style="249" customWidth="1"/>
    <col min="15" max="15" width="9.140625" style="249"/>
    <col min="16" max="16" width="6.28515625" style="249" customWidth="1"/>
    <col min="17" max="17" width="3.42578125" style="249" customWidth="1"/>
    <col min="18" max="18" width="13.7109375" style="249" customWidth="1"/>
    <col min="19" max="19" width="26.42578125" style="249" customWidth="1"/>
    <col min="20" max="24" width="6" style="249" customWidth="1"/>
    <col min="25" max="25" width="9.140625" style="249"/>
    <col min="26" max="26" width="6.5703125" style="249" customWidth="1"/>
    <col min="27" max="28" width="9.140625" style="249"/>
    <col min="29" max="29" width="17.7109375" style="249" customWidth="1"/>
    <col min="30" max="16384" width="9.140625" style="249"/>
  </cols>
  <sheetData>
    <row r="1" spans="1:30" ht="15.75" thickBot="1" x14ac:dyDescent="0.3"/>
    <row r="2" spans="1:30" ht="15.75" thickBot="1" x14ac:dyDescent="0.3">
      <c r="C2" s="250" t="s">
        <v>28</v>
      </c>
      <c r="D2" s="250">
        <f>D40+D3+D4</f>
        <v>4.2</v>
      </c>
      <c r="I2" s="251" t="s">
        <v>33</v>
      </c>
      <c r="J2" s="252">
        <f t="shared" ref="J2:P2" si="0">J6+T6</f>
        <v>5</v>
      </c>
      <c r="K2" s="252">
        <f t="shared" si="0"/>
        <v>12</v>
      </c>
      <c r="L2" s="252">
        <f t="shared" si="0"/>
        <v>12</v>
      </c>
      <c r="M2" s="252">
        <f t="shared" si="0"/>
        <v>10</v>
      </c>
      <c r="N2" s="252">
        <f t="shared" si="0"/>
        <v>2</v>
      </c>
      <c r="O2" s="252">
        <f t="shared" si="0"/>
        <v>8.5</v>
      </c>
      <c r="P2" s="252">
        <f t="shared" si="0"/>
        <v>0</v>
      </c>
      <c r="W2" s="175" t="s">
        <v>248</v>
      </c>
      <c r="X2" s="176"/>
      <c r="Y2" s="177">
        <v>0.2</v>
      </c>
      <c r="Z2" s="178"/>
    </row>
    <row r="3" spans="1:30" ht="15.75" thickBot="1" x14ac:dyDescent="0.3">
      <c r="C3" s="253" t="s">
        <v>157</v>
      </c>
      <c r="D3" s="253">
        <v>0.8</v>
      </c>
      <c r="W3" s="179" t="s">
        <v>246</v>
      </c>
      <c r="X3" s="180"/>
      <c r="Y3" s="181">
        <v>0.5</v>
      </c>
      <c r="AB3" s="409" t="s">
        <v>394</v>
      </c>
      <c r="AC3" s="410"/>
      <c r="AD3" s="411">
        <f>SUM(Y25:Y32)</f>
        <v>4</v>
      </c>
    </row>
    <row r="4" spans="1:30" ht="15.75" thickBot="1" x14ac:dyDescent="0.3">
      <c r="C4" s="253" t="s">
        <v>158</v>
      </c>
      <c r="D4" s="253">
        <v>0</v>
      </c>
      <c r="I4" s="254" t="s">
        <v>15</v>
      </c>
      <c r="J4" s="254"/>
      <c r="K4" s="254"/>
      <c r="Q4" s="103"/>
      <c r="R4" s="255" t="s">
        <v>11</v>
      </c>
      <c r="S4" s="255"/>
      <c r="T4" s="495" t="s">
        <v>10</v>
      </c>
      <c r="U4" s="495"/>
    </row>
    <row r="5" spans="1:30" ht="16.5" thickTop="1" thickBot="1" x14ac:dyDescent="0.3">
      <c r="G5" s="182" t="s">
        <v>254</v>
      </c>
      <c r="H5" s="183">
        <f>SUM(H8:H33)</f>
        <v>24</v>
      </c>
      <c r="I5" s="254" t="s">
        <v>8</v>
      </c>
      <c r="J5" s="184" t="s">
        <v>247</v>
      </c>
      <c r="K5" s="256" t="s">
        <v>213</v>
      </c>
      <c r="L5" s="256" t="s">
        <v>100</v>
      </c>
      <c r="M5" s="256" t="s">
        <v>214</v>
      </c>
      <c r="N5" s="256" t="s">
        <v>215</v>
      </c>
      <c r="O5" s="256" t="s">
        <v>27</v>
      </c>
      <c r="P5" s="256" t="s">
        <v>255</v>
      </c>
      <c r="Q5" s="103"/>
      <c r="R5" s="255" t="s">
        <v>8</v>
      </c>
      <c r="S5" s="255"/>
      <c r="T5" s="185" t="s">
        <v>247</v>
      </c>
      <c r="U5" s="257" t="s">
        <v>213</v>
      </c>
      <c r="V5" s="257" t="s">
        <v>100</v>
      </c>
      <c r="W5" s="257" t="s">
        <v>214</v>
      </c>
      <c r="X5" s="257" t="s">
        <v>215</v>
      </c>
      <c r="Y5" s="257" t="s">
        <v>27</v>
      </c>
      <c r="Z5" s="256" t="s">
        <v>255</v>
      </c>
    </row>
    <row r="6" spans="1:30" ht="15.75" thickBot="1" x14ac:dyDescent="0.3">
      <c r="A6" s="186"/>
      <c r="B6" s="282" t="s">
        <v>0</v>
      </c>
      <c r="C6" s="282" t="s">
        <v>4</v>
      </c>
      <c r="D6" s="280" t="s">
        <v>5</v>
      </c>
      <c r="G6" s="187" t="s">
        <v>224</v>
      </c>
      <c r="H6" s="188">
        <f>H5*50</f>
        <v>1200</v>
      </c>
      <c r="J6" s="252">
        <f t="shared" ref="J6:O6" si="1">SUM(J10:J112)</f>
        <v>0</v>
      </c>
      <c r="K6" s="252">
        <f t="shared" si="1"/>
        <v>0</v>
      </c>
      <c r="L6" s="252">
        <f t="shared" si="1"/>
        <v>7</v>
      </c>
      <c r="M6" s="252">
        <f t="shared" si="1"/>
        <v>5</v>
      </c>
      <c r="N6" s="252">
        <f t="shared" si="1"/>
        <v>2</v>
      </c>
      <c r="O6" s="252">
        <f t="shared" si="1"/>
        <v>0</v>
      </c>
      <c r="P6" s="252"/>
      <c r="Q6" s="103"/>
      <c r="T6" s="252">
        <f t="shared" ref="T6:Y6" si="2">SUM(T14:T112)</f>
        <v>5</v>
      </c>
      <c r="U6" s="252">
        <f t="shared" si="2"/>
        <v>12</v>
      </c>
      <c r="V6" s="252">
        <f t="shared" si="2"/>
        <v>5</v>
      </c>
      <c r="W6" s="252">
        <f t="shared" si="2"/>
        <v>5</v>
      </c>
      <c r="X6" s="252">
        <f t="shared" si="2"/>
        <v>0</v>
      </c>
      <c r="Y6" s="252">
        <f t="shared" si="2"/>
        <v>8.5</v>
      </c>
      <c r="Z6" s="252"/>
    </row>
    <row r="7" spans="1:30" ht="16.5" thickTop="1" thickBot="1" x14ac:dyDescent="0.3">
      <c r="A7" s="189"/>
      <c r="B7" s="31" t="s">
        <v>402</v>
      </c>
      <c r="C7" s="249" t="s">
        <v>152</v>
      </c>
      <c r="D7" s="262">
        <v>8</v>
      </c>
      <c r="Q7" s="103"/>
    </row>
    <row r="8" spans="1:30" ht="15.75" thickBot="1" x14ac:dyDescent="0.3">
      <c r="A8" s="29"/>
      <c r="B8" s="249" t="s">
        <v>29</v>
      </c>
      <c r="C8" s="249" t="s">
        <v>153</v>
      </c>
      <c r="D8" s="262">
        <v>8</v>
      </c>
      <c r="G8" s="190" t="s">
        <v>115</v>
      </c>
      <c r="H8" s="191" t="s">
        <v>70</v>
      </c>
      <c r="I8" s="192" t="s">
        <v>256</v>
      </c>
      <c r="J8" s="193" t="s">
        <v>247</v>
      </c>
      <c r="K8" s="194" t="s">
        <v>213</v>
      </c>
      <c r="L8" s="194" t="s">
        <v>100</v>
      </c>
      <c r="M8" s="194" t="s">
        <v>214</v>
      </c>
      <c r="N8" s="194" t="s">
        <v>215</v>
      </c>
      <c r="O8" s="195" t="s">
        <v>27</v>
      </c>
      <c r="P8" s="195" t="s">
        <v>255</v>
      </c>
      <c r="Q8" s="196"/>
      <c r="R8" s="192" t="s">
        <v>42</v>
      </c>
      <c r="S8" s="192" t="s">
        <v>256</v>
      </c>
      <c r="T8" s="193" t="s">
        <v>247</v>
      </c>
      <c r="U8" s="194" t="s">
        <v>213</v>
      </c>
      <c r="V8" s="194" t="s">
        <v>100</v>
      </c>
      <c r="W8" s="194" t="s">
        <v>214</v>
      </c>
      <c r="X8" s="194" t="s">
        <v>215</v>
      </c>
      <c r="Y8" s="195" t="s">
        <v>27</v>
      </c>
      <c r="Z8" s="195" t="s">
        <v>255</v>
      </c>
    </row>
    <row r="9" spans="1:30" ht="15.75" thickBot="1" x14ac:dyDescent="0.3">
      <c r="A9" s="29"/>
      <c r="B9" s="249" t="s">
        <v>30</v>
      </c>
      <c r="C9" s="249" t="s">
        <v>154</v>
      </c>
      <c r="D9" s="262">
        <v>7</v>
      </c>
      <c r="G9" s="272" t="s">
        <v>257</v>
      </c>
      <c r="H9" s="197" t="s">
        <v>258</v>
      </c>
      <c r="I9" s="198"/>
      <c r="J9" s="199"/>
      <c r="K9" s="199"/>
      <c r="L9" s="199"/>
      <c r="M9" s="199"/>
      <c r="N9" s="200"/>
      <c r="O9" s="201"/>
      <c r="P9" s="201"/>
      <c r="Q9" s="202"/>
      <c r="R9" s="198"/>
      <c r="S9" s="198"/>
      <c r="T9" s="199"/>
      <c r="U9" s="199"/>
      <c r="V9" s="199"/>
      <c r="W9" s="199"/>
      <c r="X9" s="200"/>
      <c r="Y9" s="201"/>
      <c r="Z9" s="201"/>
    </row>
    <row r="10" spans="1:30" x14ac:dyDescent="0.25">
      <c r="A10" s="29"/>
      <c r="B10" s="249" t="s">
        <v>2</v>
      </c>
      <c r="C10" s="249" t="s">
        <v>156</v>
      </c>
      <c r="D10" s="262">
        <v>0</v>
      </c>
      <c r="G10" s="263" t="s">
        <v>259</v>
      </c>
      <c r="H10" s="203" t="s">
        <v>258</v>
      </c>
      <c r="I10" s="204"/>
      <c r="J10" s="26"/>
      <c r="K10" s="26"/>
      <c r="L10" s="26"/>
      <c r="M10" s="26"/>
      <c r="N10" s="39"/>
      <c r="O10" s="205"/>
      <c r="P10" s="205"/>
      <c r="Q10" s="202"/>
      <c r="R10" s="204"/>
      <c r="S10" s="204"/>
      <c r="T10" s="26"/>
      <c r="U10" s="26"/>
      <c r="V10" s="26"/>
      <c r="W10" s="26"/>
      <c r="X10" s="39"/>
      <c r="Y10" s="205"/>
      <c r="Z10" s="205"/>
    </row>
    <row r="11" spans="1:30" x14ac:dyDescent="0.25">
      <c r="A11" s="29"/>
      <c r="B11" s="249" t="s">
        <v>84</v>
      </c>
      <c r="C11" s="249" t="s">
        <v>6</v>
      </c>
      <c r="D11" s="262">
        <v>0</v>
      </c>
      <c r="G11" s="263"/>
      <c r="H11" s="203" t="s">
        <v>258</v>
      </c>
      <c r="I11" s="204"/>
      <c r="J11" s="26"/>
      <c r="K11" s="26"/>
      <c r="L11" s="26"/>
      <c r="M11" s="26"/>
      <c r="N11" s="39"/>
      <c r="O11" s="205"/>
      <c r="P11" s="205"/>
      <c r="Q11" s="202"/>
      <c r="R11" s="204"/>
      <c r="S11" s="204"/>
      <c r="T11" s="26"/>
      <c r="U11" s="26"/>
      <c r="V11" s="26"/>
      <c r="W11" s="26"/>
      <c r="X11" s="39"/>
      <c r="Y11" s="205"/>
      <c r="Z11" s="205"/>
    </row>
    <row r="12" spans="1:30" ht="15.75" thickBot="1" x14ac:dyDescent="0.3">
      <c r="A12" s="29"/>
      <c r="C12" s="264"/>
      <c r="D12" s="262"/>
      <c r="G12" s="263"/>
      <c r="H12" s="203" t="s">
        <v>258</v>
      </c>
      <c r="I12" s="204"/>
      <c r="J12" s="26"/>
      <c r="K12" s="26"/>
      <c r="L12" s="26"/>
      <c r="M12" s="26"/>
      <c r="N12" s="39"/>
      <c r="O12" s="205"/>
      <c r="P12" s="205"/>
      <c r="Q12" s="202"/>
      <c r="R12" s="204"/>
      <c r="S12" s="204"/>
      <c r="T12" s="26"/>
      <c r="U12" s="26"/>
      <c r="V12" s="26"/>
      <c r="W12" s="26"/>
      <c r="X12" s="39"/>
      <c r="Y12" s="205"/>
      <c r="Z12" s="205"/>
    </row>
    <row r="13" spans="1:30" ht="15.75" thickBot="1" x14ac:dyDescent="0.3">
      <c r="A13" s="29"/>
      <c r="B13" s="264" t="s">
        <v>155</v>
      </c>
      <c r="D13" s="262"/>
      <c r="G13" s="258" t="s">
        <v>272</v>
      </c>
      <c r="H13" s="191" t="s">
        <v>70</v>
      </c>
      <c r="I13" s="192" t="s">
        <v>256</v>
      </c>
      <c r="J13" s="193" t="s">
        <v>247</v>
      </c>
      <c r="K13" s="194" t="s">
        <v>213</v>
      </c>
      <c r="L13" s="194" t="s">
        <v>100</v>
      </c>
      <c r="M13" s="194" t="s">
        <v>214</v>
      </c>
      <c r="N13" s="194" t="s">
        <v>215</v>
      </c>
      <c r="O13" s="195" t="s">
        <v>27</v>
      </c>
      <c r="P13" s="195" t="s">
        <v>255</v>
      </c>
      <c r="Q13" s="196"/>
      <c r="R13" s="192" t="s">
        <v>42</v>
      </c>
      <c r="S13" s="192" t="s">
        <v>256</v>
      </c>
      <c r="T13" s="193" t="s">
        <v>247</v>
      </c>
      <c r="U13" s="194" t="s">
        <v>213</v>
      </c>
      <c r="V13" s="194" t="s">
        <v>100</v>
      </c>
      <c r="W13" s="194" t="s">
        <v>214</v>
      </c>
      <c r="X13" s="194" t="s">
        <v>215</v>
      </c>
      <c r="Y13" s="195" t="s">
        <v>27</v>
      </c>
      <c r="Z13" s="195" t="s">
        <v>255</v>
      </c>
    </row>
    <row r="14" spans="1:30" ht="15.75" thickBot="1" x14ac:dyDescent="0.3">
      <c r="A14" s="29"/>
      <c r="C14" s="266" t="s">
        <v>7</v>
      </c>
      <c r="D14" s="206">
        <f>SUM(D7:D13)</f>
        <v>23</v>
      </c>
      <c r="G14" s="260" t="s">
        <v>164</v>
      </c>
      <c r="H14" s="122" t="s">
        <v>258</v>
      </c>
      <c r="I14" s="208" t="s">
        <v>395</v>
      </c>
      <c r="J14" s="142"/>
      <c r="K14" s="142"/>
      <c r="L14" s="142">
        <v>1</v>
      </c>
      <c r="M14" s="142">
        <v>1</v>
      </c>
      <c r="N14" s="160"/>
      <c r="O14" s="163"/>
      <c r="P14" s="163"/>
      <c r="Q14" s="367"/>
      <c r="R14" s="163"/>
      <c r="S14" s="162"/>
      <c r="T14" s="142"/>
      <c r="U14" s="142"/>
      <c r="V14" s="142"/>
      <c r="W14" s="142"/>
      <c r="X14" s="160"/>
      <c r="Y14" s="163"/>
      <c r="Z14" s="163"/>
    </row>
    <row r="15" spans="1:30" ht="16.5" thickTop="1" thickBot="1" x14ac:dyDescent="0.3">
      <c r="A15" s="30"/>
      <c r="B15" s="269"/>
      <c r="C15" s="269"/>
      <c r="D15" s="270"/>
      <c r="G15" s="209" t="s">
        <v>261</v>
      </c>
      <c r="H15" s="234" t="s">
        <v>258</v>
      </c>
      <c r="I15" s="216"/>
      <c r="J15" s="212"/>
      <c r="K15" s="212"/>
      <c r="L15" s="212"/>
      <c r="M15" s="212"/>
      <c r="N15" s="213"/>
      <c r="O15" s="214"/>
      <c r="P15" s="214"/>
      <c r="Q15" s="368"/>
      <c r="R15" s="323"/>
      <c r="S15" s="325"/>
      <c r="T15" s="243"/>
      <c r="U15" s="243"/>
      <c r="V15" s="243"/>
      <c r="W15" s="243"/>
      <c r="X15" s="110"/>
      <c r="Y15" s="323"/>
      <c r="Z15" s="323"/>
    </row>
    <row r="16" spans="1:30" ht="15.75" thickBot="1" x14ac:dyDescent="0.3">
      <c r="G16" s="209">
        <f>SUM(H16:H27)</f>
        <v>19</v>
      </c>
      <c r="H16" s="235">
        <f>MAX(K16:N16)+MAX(U16:X16)</f>
        <v>3</v>
      </c>
      <c r="I16" s="428" t="s">
        <v>90</v>
      </c>
      <c r="L16" s="249">
        <v>0</v>
      </c>
      <c r="M16" s="249">
        <v>0</v>
      </c>
      <c r="N16" s="249">
        <v>2</v>
      </c>
      <c r="O16" s="218">
        <f>(J16+K16)*$Y$3</f>
        <v>0</v>
      </c>
      <c r="P16" s="218"/>
      <c r="Q16" s="303"/>
      <c r="R16" s="70" t="s">
        <v>133</v>
      </c>
      <c r="S16" s="414" t="s">
        <v>49</v>
      </c>
      <c r="T16" s="282"/>
      <c r="U16" s="282"/>
      <c r="V16" s="282">
        <v>1</v>
      </c>
      <c r="W16" s="282">
        <v>1</v>
      </c>
      <c r="X16" s="282"/>
      <c r="Y16" s="240">
        <f>(T16+U16)*$Y$3</f>
        <v>0</v>
      </c>
      <c r="Z16" s="240"/>
    </row>
    <row r="17" spans="1:26" x14ac:dyDescent="0.25">
      <c r="A17" s="28" t="s">
        <v>19</v>
      </c>
      <c r="B17" s="282"/>
      <c r="C17" s="282" t="s">
        <v>13</v>
      </c>
      <c r="D17" s="222">
        <f>(J6+K6)*$Y$3</f>
        <v>0</v>
      </c>
      <c r="G17" s="263"/>
      <c r="H17" s="235">
        <f t="shared" ref="H17:H27" si="3">MAX(K17:N17)+MAX(U17:X17)</f>
        <v>3</v>
      </c>
      <c r="I17" s="429" t="s">
        <v>50</v>
      </c>
      <c r="J17" s="274"/>
      <c r="K17" s="274"/>
      <c r="L17" s="274">
        <v>1</v>
      </c>
      <c r="M17" s="274"/>
      <c r="N17" s="274"/>
      <c r="O17" s="223">
        <f t="shared" ref="O17:O27" si="4">(J17+K17)*$Y$3</f>
        <v>0</v>
      </c>
      <c r="P17" s="223"/>
      <c r="Q17" s="303"/>
      <c r="R17" s="263" t="s">
        <v>74</v>
      </c>
      <c r="S17" s="415" t="s">
        <v>150</v>
      </c>
      <c r="T17" s="267">
        <v>1</v>
      </c>
      <c r="U17" s="261">
        <v>2</v>
      </c>
      <c r="V17" s="261"/>
      <c r="W17" s="261"/>
      <c r="X17" s="261"/>
      <c r="Y17" s="223">
        <f t="shared" ref="Y17:Y27" si="5">(T17+U17)*$Y$3</f>
        <v>1.5</v>
      </c>
      <c r="Z17" s="223"/>
    </row>
    <row r="18" spans="1:26" ht="15.75" thickBot="1" x14ac:dyDescent="0.3">
      <c r="A18" s="29"/>
      <c r="C18" s="266" t="s">
        <v>14</v>
      </c>
      <c r="D18" s="224">
        <f>(J2+K2)*$Y$2</f>
        <v>3.4000000000000004</v>
      </c>
      <c r="G18" s="263"/>
      <c r="H18" s="235">
        <f t="shared" si="3"/>
        <v>4</v>
      </c>
      <c r="I18" s="429" t="s">
        <v>73</v>
      </c>
      <c r="J18" s="274"/>
      <c r="K18" s="274"/>
      <c r="L18" s="274">
        <v>1</v>
      </c>
      <c r="M18" s="274">
        <v>2</v>
      </c>
      <c r="N18" s="274"/>
      <c r="O18" s="223">
        <f t="shared" si="4"/>
        <v>0</v>
      </c>
      <c r="P18" s="223"/>
      <c r="Q18" s="303"/>
      <c r="R18" s="263" t="s">
        <v>79</v>
      </c>
      <c r="S18" s="415" t="s">
        <v>111</v>
      </c>
      <c r="T18" s="267">
        <v>2</v>
      </c>
      <c r="U18" s="261"/>
      <c r="V18" s="261">
        <v>2</v>
      </c>
      <c r="W18" s="261">
        <v>1</v>
      </c>
      <c r="X18" s="261"/>
      <c r="Y18" s="223">
        <f t="shared" si="5"/>
        <v>1</v>
      </c>
      <c r="Z18" s="223"/>
    </row>
    <row r="19" spans="1:26" ht="16.5" thickTop="1" thickBot="1" x14ac:dyDescent="0.3">
      <c r="A19" s="30"/>
      <c r="B19" s="269"/>
      <c r="C19" s="225" t="s">
        <v>7</v>
      </c>
      <c r="D19" s="226">
        <f>SUM(D17:D18)</f>
        <v>3.4000000000000004</v>
      </c>
      <c r="G19" s="263"/>
      <c r="H19" s="235">
        <f t="shared" si="3"/>
        <v>1</v>
      </c>
      <c r="I19" s="429" t="s">
        <v>53</v>
      </c>
      <c r="J19" s="274"/>
      <c r="K19" s="274"/>
      <c r="L19" s="274">
        <v>1</v>
      </c>
      <c r="M19" s="274"/>
      <c r="N19" s="274"/>
      <c r="O19" s="223">
        <f t="shared" si="4"/>
        <v>0</v>
      </c>
      <c r="P19" s="223"/>
      <c r="Q19" s="303"/>
      <c r="R19" s="263"/>
      <c r="S19" s="416"/>
      <c r="T19" s="261"/>
      <c r="U19" s="261"/>
      <c r="V19" s="261"/>
      <c r="W19" s="261"/>
      <c r="X19" s="261"/>
      <c r="Y19" s="223">
        <f t="shared" si="5"/>
        <v>0</v>
      </c>
      <c r="Z19" s="223"/>
    </row>
    <row r="20" spans="1:26" ht="15.75" thickBot="1" x14ac:dyDescent="0.3">
      <c r="G20" s="263"/>
      <c r="H20" s="235">
        <f t="shared" si="3"/>
        <v>2</v>
      </c>
      <c r="I20" s="429" t="s">
        <v>55</v>
      </c>
      <c r="J20" s="274"/>
      <c r="K20" s="274"/>
      <c r="L20" s="274">
        <v>2</v>
      </c>
      <c r="M20" s="274">
        <v>1</v>
      </c>
      <c r="N20" s="274"/>
      <c r="O20" s="223">
        <f t="shared" si="4"/>
        <v>0</v>
      </c>
      <c r="P20" s="223"/>
      <c r="Q20" s="303"/>
      <c r="R20" s="44" t="s">
        <v>86</v>
      </c>
      <c r="S20" s="417" t="s">
        <v>173</v>
      </c>
      <c r="T20" s="336">
        <v>1</v>
      </c>
      <c r="U20" s="337"/>
      <c r="V20" s="337"/>
      <c r="W20" s="337"/>
      <c r="X20" s="360"/>
      <c r="Y20" s="223">
        <f t="shared" si="5"/>
        <v>0.5</v>
      </c>
      <c r="Z20" s="223"/>
    </row>
    <row r="21" spans="1:26" x14ac:dyDescent="0.25">
      <c r="A21" s="227" t="s">
        <v>262</v>
      </c>
      <c r="B21" s="282"/>
      <c r="C21" s="282"/>
      <c r="D21" s="280"/>
      <c r="G21" s="263"/>
      <c r="H21" s="235">
        <f t="shared" si="3"/>
        <v>1</v>
      </c>
      <c r="I21" s="426"/>
      <c r="J21" s="274"/>
      <c r="K21" s="274"/>
      <c r="L21" s="274"/>
      <c r="M21" s="274"/>
      <c r="N21" s="274"/>
      <c r="O21" s="223">
        <f t="shared" si="4"/>
        <v>0</v>
      </c>
      <c r="P21" s="223"/>
      <c r="Q21" s="303"/>
      <c r="R21" s="44"/>
      <c r="S21" s="418" t="s">
        <v>44</v>
      </c>
      <c r="T21" s="324"/>
      <c r="U21" s="51">
        <v>1</v>
      </c>
      <c r="V21" s="51"/>
      <c r="W21" s="51"/>
      <c r="X21" s="361"/>
      <c r="Y21" s="223">
        <f t="shared" si="5"/>
        <v>0.5</v>
      </c>
      <c r="Z21" s="223"/>
    </row>
    <row r="22" spans="1:26" x14ac:dyDescent="0.25">
      <c r="A22" s="228"/>
      <c r="B22" s="164" t="s">
        <v>251</v>
      </c>
      <c r="C22" s="164"/>
      <c r="D22" s="165"/>
      <c r="G22" s="263"/>
      <c r="H22" s="235">
        <f t="shared" si="3"/>
        <v>0</v>
      </c>
      <c r="I22" s="429"/>
      <c r="J22" s="274"/>
      <c r="K22" s="274"/>
      <c r="L22" s="274"/>
      <c r="M22" s="274"/>
      <c r="N22" s="274"/>
      <c r="O22" s="223">
        <f t="shared" si="4"/>
        <v>0</v>
      </c>
      <c r="P22" s="223"/>
      <c r="Q22" s="303"/>
      <c r="R22" s="44"/>
      <c r="S22" s="418" t="s">
        <v>393</v>
      </c>
      <c r="T22" s="324">
        <v>1</v>
      </c>
      <c r="U22" s="51"/>
      <c r="V22" s="51"/>
      <c r="W22" s="51"/>
      <c r="X22" s="361"/>
      <c r="Y22" s="223">
        <f t="shared" si="5"/>
        <v>0.5</v>
      </c>
      <c r="Z22" s="223"/>
    </row>
    <row r="23" spans="1:26" x14ac:dyDescent="0.25">
      <c r="A23" s="29"/>
      <c r="B23" s="166"/>
      <c r="C23" s="24" t="s">
        <v>20</v>
      </c>
      <c r="D23" s="25">
        <f>B23*0.5</f>
        <v>0</v>
      </c>
      <c r="G23" s="263"/>
      <c r="H23" s="235">
        <f t="shared" si="3"/>
        <v>1</v>
      </c>
      <c r="I23" s="429"/>
      <c r="J23" s="274"/>
      <c r="K23" s="274"/>
      <c r="L23" s="274"/>
      <c r="M23" s="274"/>
      <c r="N23" s="274"/>
      <c r="O23" s="223">
        <f t="shared" si="4"/>
        <v>0</v>
      </c>
      <c r="P23" s="223"/>
      <c r="Q23" s="303"/>
      <c r="R23" s="372"/>
      <c r="S23" s="419" t="s">
        <v>94</v>
      </c>
      <c r="T23" s="369"/>
      <c r="U23" s="345">
        <v>1</v>
      </c>
      <c r="V23" s="345"/>
      <c r="W23" s="345"/>
      <c r="X23" s="362"/>
      <c r="Y23" s="223">
        <f t="shared" si="5"/>
        <v>0.5</v>
      </c>
      <c r="Z23" s="223"/>
    </row>
    <row r="24" spans="1:26" x14ac:dyDescent="0.25">
      <c r="A24" s="29"/>
      <c r="B24" s="166"/>
      <c r="C24" s="24" t="s">
        <v>21</v>
      </c>
      <c r="D24" s="25">
        <f>B24</f>
        <v>0</v>
      </c>
      <c r="G24" s="263"/>
      <c r="H24" s="235">
        <f t="shared" si="3"/>
        <v>0</v>
      </c>
      <c r="I24" s="429"/>
      <c r="J24" s="274"/>
      <c r="K24" s="274"/>
      <c r="L24" s="274"/>
      <c r="M24" s="274"/>
      <c r="N24" s="274"/>
      <c r="O24" s="223">
        <f t="shared" si="4"/>
        <v>0</v>
      </c>
      <c r="P24" s="223"/>
      <c r="Q24" s="303"/>
      <c r="R24" s="273"/>
      <c r="S24" s="415"/>
      <c r="T24" s="267"/>
      <c r="U24" s="267"/>
      <c r="V24" s="267"/>
      <c r="W24" s="267"/>
      <c r="X24" s="261"/>
      <c r="Y24" s="223">
        <f t="shared" si="5"/>
        <v>0</v>
      </c>
      <c r="Z24" s="223"/>
    </row>
    <row r="25" spans="1:26" x14ac:dyDescent="0.25">
      <c r="A25" s="29"/>
      <c r="B25" s="166">
        <v>1</v>
      </c>
      <c r="C25" s="24" t="s">
        <v>22</v>
      </c>
      <c r="D25" s="25">
        <f t="shared" ref="D25:D26" si="6">B25</f>
        <v>1</v>
      </c>
      <c r="G25" s="263"/>
      <c r="H25" s="235">
        <f t="shared" si="3"/>
        <v>2</v>
      </c>
      <c r="I25" s="429"/>
      <c r="J25" s="274"/>
      <c r="K25" s="274"/>
      <c r="L25" s="274"/>
      <c r="M25" s="274"/>
      <c r="N25" s="274"/>
      <c r="O25" s="223">
        <f t="shared" si="4"/>
        <v>0</v>
      </c>
      <c r="P25" s="223"/>
      <c r="Q25" s="303"/>
      <c r="R25" s="370" t="s">
        <v>304</v>
      </c>
      <c r="S25" s="420" t="s">
        <v>95</v>
      </c>
      <c r="T25" s="366"/>
      <c r="U25" s="366">
        <v>2</v>
      </c>
      <c r="V25" s="366"/>
      <c r="W25" s="366"/>
      <c r="X25" s="366"/>
      <c r="Y25" s="223">
        <f t="shared" si="5"/>
        <v>1</v>
      </c>
      <c r="Z25" s="223"/>
    </row>
    <row r="26" spans="1:26" x14ac:dyDescent="0.25">
      <c r="A26" s="29"/>
      <c r="B26" s="166">
        <v>1</v>
      </c>
      <c r="C26" s="24" t="s">
        <v>23</v>
      </c>
      <c r="D26" s="25">
        <f t="shared" si="6"/>
        <v>1</v>
      </c>
      <c r="G26" s="263"/>
      <c r="H26" s="235">
        <f t="shared" si="3"/>
        <v>1</v>
      </c>
      <c r="I26" s="429"/>
      <c r="J26" s="274"/>
      <c r="K26" s="274"/>
      <c r="L26" s="274"/>
      <c r="M26" s="274"/>
      <c r="N26" s="274"/>
      <c r="O26" s="223">
        <f t="shared" si="4"/>
        <v>0</v>
      </c>
      <c r="P26" s="223"/>
      <c r="Q26" s="303"/>
      <c r="R26" s="371" t="s">
        <v>305</v>
      </c>
      <c r="S26" s="421" t="s">
        <v>306</v>
      </c>
      <c r="T26" s="86"/>
      <c r="U26" s="86">
        <v>1</v>
      </c>
      <c r="V26" s="86"/>
      <c r="W26" s="86">
        <v>1</v>
      </c>
      <c r="X26" s="86"/>
      <c r="Y26" s="223">
        <f t="shared" si="5"/>
        <v>0.5</v>
      </c>
      <c r="Z26" s="223"/>
    </row>
    <row r="27" spans="1:26" ht="15.75" thickBot="1" x14ac:dyDescent="0.3">
      <c r="A27" s="30"/>
      <c r="B27" s="167"/>
      <c r="C27" s="168" t="s">
        <v>25</v>
      </c>
      <c r="D27" s="169">
        <f>SUM(D23:D26)</f>
        <v>2</v>
      </c>
      <c r="G27" s="263"/>
      <c r="H27" s="235">
        <f t="shared" si="3"/>
        <v>1</v>
      </c>
      <c r="I27" s="429"/>
      <c r="J27" s="274"/>
      <c r="K27" s="274"/>
      <c r="L27" s="274"/>
      <c r="M27" s="274"/>
      <c r="N27" s="274"/>
      <c r="O27" s="223">
        <f t="shared" si="4"/>
        <v>0</v>
      </c>
      <c r="P27" s="223"/>
      <c r="Q27" s="303"/>
      <c r="R27" s="412" t="s">
        <v>307</v>
      </c>
      <c r="S27" s="422" t="s">
        <v>308</v>
      </c>
      <c r="T27" s="158"/>
      <c r="U27" s="158">
        <v>1</v>
      </c>
      <c r="V27" s="158"/>
      <c r="W27" s="158"/>
      <c r="X27" s="158"/>
      <c r="Y27" s="239">
        <f t="shared" si="5"/>
        <v>0.5</v>
      </c>
      <c r="Z27" s="239"/>
    </row>
    <row r="28" spans="1:26" ht="15.75" thickBot="1" x14ac:dyDescent="0.3">
      <c r="G28" s="258" t="s">
        <v>268</v>
      </c>
      <c r="H28" s="191" t="s">
        <v>70</v>
      </c>
      <c r="I28" s="430" t="s">
        <v>256</v>
      </c>
      <c r="J28" s="193" t="s">
        <v>247</v>
      </c>
      <c r="K28" s="194" t="s">
        <v>213</v>
      </c>
      <c r="L28" s="194" t="s">
        <v>100</v>
      </c>
      <c r="M28" s="194" t="s">
        <v>214</v>
      </c>
      <c r="N28" s="194" t="s">
        <v>215</v>
      </c>
      <c r="O28" s="195" t="s">
        <v>27</v>
      </c>
      <c r="P28" s="195" t="s">
        <v>255</v>
      </c>
      <c r="Q28" s="196"/>
      <c r="R28" s="301" t="s">
        <v>42</v>
      </c>
      <c r="S28" s="423" t="s">
        <v>256</v>
      </c>
      <c r="T28" s="302" t="s">
        <v>247</v>
      </c>
      <c r="U28" s="150" t="s">
        <v>213</v>
      </c>
      <c r="V28" s="150" t="s">
        <v>100</v>
      </c>
      <c r="W28" s="150" t="s">
        <v>214</v>
      </c>
      <c r="X28" s="150" t="s">
        <v>215</v>
      </c>
      <c r="Y28" s="195" t="s">
        <v>27</v>
      </c>
      <c r="Z28" s="195" t="s">
        <v>255</v>
      </c>
    </row>
    <row r="29" spans="1:26" x14ac:dyDescent="0.25">
      <c r="A29" s="227" t="s">
        <v>263</v>
      </c>
      <c r="B29" s="282"/>
      <c r="C29" s="282"/>
      <c r="D29" s="280"/>
      <c r="G29" s="278" t="s">
        <v>403</v>
      </c>
      <c r="H29" s="238">
        <f t="shared" ref="H29:H32" si="7">MAX(K29:N29)+MAX(U29:X29)</f>
        <v>3</v>
      </c>
      <c r="I29" s="426" t="s">
        <v>198</v>
      </c>
      <c r="L29" s="249">
        <v>1</v>
      </c>
      <c r="M29" s="249">
        <v>1</v>
      </c>
      <c r="O29" s="218">
        <f t="shared" ref="O29:O32" si="8">(J29+K29)*$Y$3</f>
        <v>0</v>
      </c>
      <c r="P29" s="218"/>
      <c r="Q29" s="303"/>
      <c r="R29" s="300" t="s">
        <v>304</v>
      </c>
      <c r="S29" s="424" t="s">
        <v>87</v>
      </c>
      <c r="T29" s="304"/>
      <c r="U29" s="304">
        <v>2</v>
      </c>
      <c r="V29" s="304">
        <v>1</v>
      </c>
      <c r="W29" s="304">
        <v>1</v>
      </c>
      <c r="X29" s="305"/>
      <c r="Y29" s="298">
        <f t="shared" ref="Y29:Y32" si="9">(T29+U29)*$Y$3</f>
        <v>1</v>
      </c>
      <c r="Z29" s="218"/>
    </row>
    <row r="30" spans="1:26" ht="15.75" thickBot="1" x14ac:dyDescent="0.3">
      <c r="A30" s="228"/>
      <c r="B30" s="261"/>
      <c r="C30" s="261" t="s">
        <v>26</v>
      </c>
      <c r="D30" s="262">
        <f>P2</f>
        <v>0</v>
      </c>
      <c r="G30" s="281" t="s">
        <v>178</v>
      </c>
      <c r="H30" s="232">
        <f t="shared" si="7"/>
        <v>1</v>
      </c>
      <c r="I30" s="431" t="s">
        <v>313</v>
      </c>
      <c r="J30" s="277"/>
      <c r="K30" s="277"/>
      <c r="L30" s="277"/>
      <c r="M30" s="277"/>
      <c r="N30" s="277"/>
      <c r="O30" s="239">
        <f t="shared" si="8"/>
        <v>0</v>
      </c>
      <c r="P30" s="239"/>
      <c r="Q30" s="306"/>
      <c r="R30" s="307" t="s">
        <v>307</v>
      </c>
      <c r="S30" s="425" t="s">
        <v>207</v>
      </c>
      <c r="T30" s="308"/>
      <c r="U30" s="308">
        <v>1</v>
      </c>
      <c r="V30" s="308"/>
      <c r="W30" s="308"/>
      <c r="X30" s="309"/>
      <c r="Y30" s="299">
        <f t="shared" si="9"/>
        <v>0.5</v>
      </c>
      <c r="Z30" s="239"/>
    </row>
    <row r="31" spans="1:26" x14ac:dyDescent="0.25">
      <c r="A31" s="29"/>
      <c r="B31" s="164" t="s">
        <v>251</v>
      </c>
      <c r="C31" s="164"/>
      <c r="D31" s="413"/>
      <c r="G31" s="278" t="s">
        <v>396</v>
      </c>
      <c r="H31" s="238">
        <f t="shared" si="7"/>
        <v>1</v>
      </c>
      <c r="I31" s="432"/>
      <c r="J31" s="279"/>
      <c r="K31" s="279"/>
      <c r="L31" s="279"/>
      <c r="M31" s="279"/>
      <c r="N31" s="279"/>
      <c r="O31" s="240">
        <f t="shared" si="8"/>
        <v>0</v>
      </c>
      <c r="P31" s="240"/>
      <c r="Q31" s="207"/>
      <c r="R31" s="300" t="s">
        <v>304</v>
      </c>
      <c r="S31" s="424" t="s">
        <v>87</v>
      </c>
      <c r="T31" s="304"/>
      <c r="U31" s="304">
        <v>1</v>
      </c>
      <c r="V31" s="304">
        <v>1</v>
      </c>
      <c r="W31" s="304">
        <v>1</v>
      </c>
      <c r="X31" s="305"/>
      <c r="Y31" s="240">
        <f t="shared" si="9"/>
        <v>0.5</v>
      </c>
      <c r="Z31" s="240"/>
    </row>
    <row r="32" spans="1:26" ht="15.75" thickBot="1" x14ac:dyDescent="0.3">
      <c r="A32" s="29"/>
      <c r="B32" s="166"/>
      <c r="C32" s="24" t="s">
        <v>16</v>
      </c>
      <c r="D32" s="405">
        <f>INT(B32/4)</f>
        <v>0</v>
      </c>
      <c r="G32" s="283" t="s">
        <v>178</v>
      </c>
      <c r="H32" s="232">
        <f t="shared" si="7"/>
        <v>0</v>
      </c>
      <c r="I32" s="427"/>
      <c r="J32" s="269"/>
      <c r="K32" s="269"/>
      <c r="L32" s="269"/>
      <c r="M32" s="269"/>
      <c r="N32" s="269"/>
      <c r="O32" s="239">
        <f t="shared" si="8"/>
        <v>0</v>
      </c>
      <c r="P32" s="239"/>
      <c r="Q32" s="233"/>
      <c r="R32" s="307" t="s">
        <v>307</v>
      </c>
      <c r="S32" s="425"/>
      <c r="T32" s="308"/>
      <c r="U32" s="308"/>
      <c r="V32" s="308"/>
      <c r="W32" s="308"/>
      <c r="X32" s="309"/>
      <c r="Y32" s="239">
        <f t="shared" si="9"/>
        <v>0</v>
      </c>
      <c r="Z32" s="239"/>
    </row>
    <row r="33" spans="1:26" x14ac:dyDescent="0.25">
      <c r="A33" s="29"/>
      <c r="B33" s="166"/>
      <c r="C33" s="24" t="s">
        <v>17</v>
      </c>
      <c r="D33" s="405">
        <f>INT(B33/3)</f>
        <v>0</v>
      </c>
      <c r="G33" s="278" t="s">
        <v>271</v>
      </c>
      <c r="H33" s="238">
        <f t="shared" ref="H33:H34" si="10">MAX(K33:N33)+MAX(U33:X33)</f>
        <v>0</v>
      </c>
      <c r="I33" s="432"/>
      <c r="J33" s="279"/>
      <c r="K33" s="279"/>
      <c r="L33" s="279"/>
      <c r="M33" s="279"/>
      <c r="N33" s="279"/>
      <c r="O33" s="240">
        <f t="shared" ref="O33:O34" si="11">(J33+K33)*$Y$3</f>
        <v>0</v>
      </c>
      <c r="P33" s="240"/>
      <c r="Q33" s="207"/>
      <c r="R33" s="29"/>
      <c r="S33" s="426"/>
      <c r="Y33" s="240">
        <f t="shared" ref="Y33:Y34" si="12">(T33+U33)*$Y$3</f>
        <v>0</v>
      </c>
      <c r="Z33" s="240"/>
    </row>
    <row r="34" spans="1:26" ht="15.75" thickBot="1" x14ac:dyDescent="0.3">
      <c r="A34" s="29"/>
      <c r="B34" s="166"/>
      <c r="C34" s="24" t="s">
        <v>18</v>
      </c>
      <c r="D34" s="405">
        <f>B34</f>
        <v>0</v>
      </c>
      <c r="G34" s="283" t="s">
        <v>178</v>
      </c>
      <c r="H34" s="232">
        <f t="shared" si="10"/>
        <v>0</v>
      </c>
      <c r="I34" s="427"/>
      <c r="J34" s="269"/>
      <c r="K34" s="269"/>
      <c r="L34" s="269"/>
      <c r="M34" s="269"/>
      <c r="N34" s="269"/>
      <c r="O34" s="239">
        <f t="shared" si="11"/>
        <v>0</v>
      </c>
      <c r="P34" s="239"/>
      <c r="Q34" s="233"/>
      <c r="R34" s="30"/>
      <c r="S34" s="427"/>
      <c r="T34" s="269"/>
      <c r="U34" s="269"/>
      <c r="V34" s="269"/>
      <c r="W34" s="269"/>
      <c r="X34" s="269"/>
      <c r="Y34" s="239">
        <f t="shared" si="12"/>
        <v>0</v>
      </c>
      <c r="Z34" s="239"/>
    </row>
    <row r="35" spans="1:26" x14ac:dyDescent="0.25">
      <c r="A35" s="29"/>
      <c r="B35" s="261"/>
      <c r="C35" s="261" t="s">
        <v>12</v>
      </c>
      <c r="D35" s="141">
        <f>INT((D14-10)/5)</f>
        <v>2</v>
      </c>
      <c r="H35" s="249"/>
    </row>
    <row r="36" spans="1:26" ht="15.75" thickBot="1" x14ac:dyDescent="0.3">
      <c r="A36" s="29"/>
      <c r="B36" s="261"/>
      <c r="C36" s="271" t="s">
        <v>7</v>
      </c>
      <c r="D36" s="236">
        <f>D27-(D30+D35)</f>
        <v>0</v>
      </c>
      <c r="H36" s="249"/>
    </row>
    <row r="37" spans="1:26" ht="16.5" thickTop="1" thickBot="1" x14ac:dyDescent="0.3">
      <c r="A37" s="30"/>
      <c r="B37" s="269"/>
      <c r="C37" s="269" t="s">
        <v>34</v>
      </c>
      <c r="D37" s="270">
        <f>IF(D36&lt;=0,0,D35)</f>
        <v>0</v>
      </c>
      <c r="H37" s="249"/>
    </row>
    <row r="38" spans="1:26" x14ac:dyDescent="0.25">
      <c r="H38" s="249"/>
    </row>
    <row r="39" spans="1:26" x14ac:dyDescent="0.25">
      <c r="H39" s="249"/>
    </row>
    <row r="40" spans="1:26" ht="15.75" thickBot="1" x14ac:dyDescent="0.3">
      <c r="C40" s="275" t="s">
        <v>27</v>
      </c>
      <c r="D40" s="275">
        <f>D19-D37</f>
        <v>3.4000000000000004</v>
      </c>
      <c r="H40" s="249"/>
    </row>
    <row r="41" spans="1:26" ht="15.75" thickTop="1" x14ac:dyDescent="0.25">
      <c r="H41" s="249"/>
    </row>
  </sheetData>
  <mergeCells count="1">
    <mergeCell ref="T4:U4"/>
  </mergeCells>
  <conditionalFormatting sqref="D2">
    <cfRule type="cellIs" dxfId="17" priority="1" operator="lessThan">
      <formula>0</formula>
    </cfRule>
    <cfRule type="cellIs" dxfId="16" priority="2" operator="equal">
      <formula>0</formula>
    </cfRule>
    <cfRule type="cellIs" dxfId="15" priority="3" operator="greaterThan">
      <formula>0</formula>
    </cfRule>
  </conditionalFormatting>
  <conditionalFormatting sqref="D40">
    <cfRule type="cellIs" dxfId="14" priority="4" operator="equal">
      <formula>0</formula>
    </cfRule>
    <cfRule type="cellIs" dxfId="13" priority="5" operator="lessThan">
      <formula>0</formula>
    </cfRule>
    <cfRule type="cellIs" dxfId="12" priority="6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F23F5-E4FF-47C0-8C61-1D27913C96D1}">
  <sheetPr>
    <tabColor rgb="FFCCECFF"/>
  </sheetPr>
  <dimension ref="A1:Z45"/>
  <sheetViews>
    <sheetView zoomScale="89" zoomScaleNormal="89" workbookViewId="0">
      <selection activeCell="B4" sqref="B4"/>
    </sheetView>
  </sheetViews>
  <sheetFormatPr defaultRowHeight="15" x14ac:dyDescent="0.25"/>
  <cols>
    <col min="1" max="1" width="9.140625" style="249"/>
    <col min="2" max="2" width="10.7109375" style="249" customWidth="1"/>
    <col min="3" max="3" width="20" style="249" customWidth="1"/>
    <col min="4" max="4" width="9.140625" style="249"/>
    <col min="5" max="6" width="4.140625" style="249" customWidth="1"/>
    <col min="7" max="7" width="19" style="249" customWidth="1"/>
    <col min="8" max="8" width="5.5703125" style="54" customWidth="1"/>
    <col min="9" max="9" width="27.5703125" style="249" customWidth="1"/>
    <col min="10" max="10" width="5.85546875" style="249" customWidth="1"/>
    <col min="11" max="11" width="6.42578125" style="249" customWidth="1"/>
    <col min="12" max="12" width="6.5703125" style="249" customWidth="1"/>
    <col min="13" max="13" width="6.42578125" style="249" customWidth="1"/>
    <col min="14" max="14" width="6.140625" style="249" customWidth="1"/>
    <col min="15" max="15" width="9.140625" style="249"/>
    <col min="16" max="16" width="6.28515625" style="249" customWidth="1"/>
    <col min="17" max="17" width="3.42578125" style="249" customWidth="1"/>
    <col min="18" max="18" width="13.7109375" style="249" customWidth="1"/>
    <col min="19" max="19" width="26.42578125" style="249" customWidth="1"/>
    <col min="20" max="24" width="6" style="249" customWidth="1"/>
    <col min="25" max="25" width="9.140625" style="249"/>
    <col min="26" max="26" width="6.5703125" style="249" customWidth="1"/>
    <col min="27" max="16384" width="9.140625" style="249"/>
  </cols>
  <sheetData>
    <row r="1" spans="1:26" ht="15.75" thickBot="1" x14ac:dyDescent="0.3"/>
    <row r="2" spans="1:26" x14ac:dyDescent="0.25">
      <c r="C2" s="250" t="s">
        <v>28</v>
      </c>
      <c r="D2" s="250">
        <f>D40+D3+D4</f>
        <v>0.8</v>
      </c>
      <c r="I2" s="251" t="s">
        <v>33</v>
      </c>
      <c r="J2" s="252">
        <f t="shared" ref="J2:P2" si="0">J6+T6</f>
        <v>2</v>
      </c>
      <c r="K2" s="252">
        <f t="shared" si="0"/>
        <v>2</v>
      </c>
      <c r="L2" s="252">
        <f t="shared" si="0"/>
        <v>1</v>
      </c>
      <c r="M2" s="252">
        <f t="shared" si="0"/>
        <v>2</v>
      </c>
      <c r="N2" s="252">
        <f t="shared" si="0"/>
        <v>1</v>
      </c>
      <c r="O2" s="252">
        <f t="shared" si="0"/>
        <v>2</v>
      </c>
      <c r="P2" s="252">
        <f t="shared" si="0"/>
        <v>0</v>
      </c>
      <c r="W2" s="175" t="s">
        <v>248</v>
      </c>
      <c r="X2" s="176"/>
      <c r="Y2" s="177">
        <v>0.2</v>
      </c>
      <c r="Z2" s="178"/>
    </row>
    <row r="3" spans="1:26" ht="15.75" thickBot="1" x14ac:dyDescent="0.3">
      <c r="C3" s="253" t="s">
        <v>157</v>
      </c>
      <c r="D3" s="253"/>
      <c r="W3" s="179" t="s">
        <v>246</v>
      </c>
      <c r="X3" s="180"/>
      <c r="Y3" s="181">
        <v>0.5</v>
      </c>
    </row>
    <row r="4" spans="1:26" ht="15.75" thickBot="1" x14ac:dyDescent="0.3">
      <c r="C4" s="253" t="s">
        <v>158</v>
      </c>
      <c r="D4" s="253">
        <v>0</v>
      </c>
      <c r="I4" s="254" t="s">
        <v>15</v>
      </c>
      <c r="J4" s="254"/>
      <c r="K4" s="254"/>
      <c r="Q4" s="103"/>
      <c r="R4" s="255" t="s">
        <v>11</v>
      </c>
      <c r="S4" s="255"/>
      <c r="T4" s="495" t="s">
        <v>10</v>
      </c>
      <c r="U4" s="495"/>
    </row>
    <row r="5" spans="1:26" ht="16.5" thickTop="1" thickBot="1" x14ac:dyDescent="0.3">
      <c r="G5" s="182" t="s">
        <v>254</v>
      </c>
      <c r="H5" s="183">
        <f>SUM(H8:H37)</f>
        <v>4</v>
      </c>
      <c r="I5" s="254" t="s">
        <v>8</v>
      </c>
      <c r="J5" s="184" t="s">
        <v>247</v>
      </c>
      <c r="K5" s="256" t="s">
        <v>213</v>
      </c>
      <c r="L5" s="256" t="s">
        <v>100</v>
      </c>
      <c r="M5" s="256" t="s">
        <v>214</v>
      </c>
      <c r="N5" s="256" t="s">
        <v>215</v>
      </c>
      <c r="O5" s="256" t="s">
        <v>27</v>
      </c>
      <c r="P5" s="256" t="s">
        <v>255</v>
      </c>
      <c r="Q5" s="103"/>
      <c r="R5" s="255" t="s">
        <v>8</v>
      </c>
      <c r="S5" s="255"/>
      <c r="T5" s="185" t="s">
        <v>247</v>
      </c>
      <c r="U5" s="257" t="s">
        <v>213</v>
      </c>
      <c r="V5" s="257" t="s">
        <v>100</v>
      </c>
      <c r="W5" s="257" t="s">
        <v>214</v>
      </c>
      <c r="X5" s="257" t="s">
        <v>215</v>
      </c>
      <c r="Y5" s="257" t="s">
        <v>27</v>
      </c>
      <c r="Z5" s="256" t="s">
        <v>255</v>
      </c>
    </row>
    <row r="6" spans="1:26" ht="15.75" thickBot="1" x14ac:dyDescent="0.3">
      <c r="A6" s="186"/>
      <c r="B6" s="439" t="s">
        <v>0</v>
      </c>
      <c r="C6" s="439" t="s">
        <v>4</v>
      </c>
      <c r="D6" s="280" t="s">
        <v>5</v>
      </c>
      <c r="G6" s="187" t="s">
        <v>224</v>
      </c>
      <c r="H6" s="188">
        <f>H5*50</f>
        <v>200</v>
      </c>
      <c r="J6" s="252">
        <f t="shared" ref="J6:O6" si="1">SUM(J10:J116)</f>
        <v>0</v>
      </c>
      <c r="K6" s="252">
        <f t="shared" si="1"/>
        <v>0</v>
      </c>
      <c r="L6" s="252">
        <f t="shared" si="1"/>
        <v>0</v>
      </c>
      <c r="M6" s="252">
        <f t="shared" si="1"/>
        <v>1</v>
      </c>
      <c r="N6" s="252">
        <f t="shared" si="1"/>
        <v>1</v>
      </c>
      <c r="O6" s="252">
        <f t="shared" si="1"/>
        <v>0</v>
      </c>
      <c r="P6" s="252"/>
      <c r="Q6" s="103"/>
      <c r="T6" s="252">
        <f t="shared" ref="T6:Y6" si="2">SUM(T14:T116)</f>
        <v>2</v>
      </c>
      <c r="U6" s="252">
        <f t="shared" si="2"/>
        <v>2</v>
      </c>
      <c r="V6" s="252">
        <f t="shared" si="2"/>
        <v>1</v>
      </c>
      <c r="W6" s="252">
        <f t="shared" si="2"/>
        <v>1</v>
      </c>
      <c r="X6" s="252">
        <f t="shared" si="2"/>
        <v>0</v>
      </c>
      <c r="Y6" s="252">
        <f t="shared" si="2"/>
        <v>2</v>
      </c>
      <c r="Z6" s="252"/>
    </row>
    <row r="7" spans="1:26" ht="16.5" thickTop="1" thickBot="1" x14ac:dyDescent="0.3">
      <c r="A7" s="189"/>
      <c r="B7" s="249" t="s">
        <v>289</v>
      </c>
      <c r="C7" s="249" t="s">
        <v>325</v>
      </c>
      <c r="D7" s="262">
        <v>13</v>
      </c>
      <c r="Q7" s="103"/>
    </row>
    <row r="8" spans="1:26" ht="15.75" thickBot="1" x14ac:dyDescent="0.3">
      <c r="A8" s="29"/>
      <c r="B8" s="249" t="s">
        <v>402</v>
      </c>
      <c r="C8" s="249" t="s">
        <v>323</v>
      </c>
      <c r="D8" s="262">
        <v>8</v>
      </c>
      <c r="G8" s="190" t="s">
        <v>115</v>
      </c>
      <c r="H8" s="191" t="s">
        <v>70</v>
      </c>
      <c r="I8" s="192" t="s">
        <v>256</v>
      </c>
      <c r="J8" s="193" t="s">
        <v>247</v>
      </c>
      <c r="K8" s="194" t="s">
        <v>213</v>
      </c>
      <c r="L8" s="194" t="s">
        <v>100</v>
      </c>
      <c r="M8" s="194" t="s">
        <v>214</v>
      </c>
      <c r="N8" s="194" t="s">
        <v>215</v>
      </c>
      <c r="O8" s="195" t="s">
        <v>27</v>
      </c>
      <c r="P8" s="195" t="s">
        <v>255</v>
      </c>
      <c r="Q8" s="196"/>
      <c r="R8" s="192" t="s">
        <v>42</v>
      </c>
      <c r="S8" s="192" t="s">
        <v>256</v>
      </c>
      <c r="T8" s="193" t="s">
        <v>247</v>
      </c>
      <c r="U8" s="194" t="s">
        <v>213</v>
      </c>
      <c r="V8" s="194" t="s">
        <v>100</v>
      </c>
      <c r="W8" s="194" t="s">
        <v>214</v>
      </c>
      <c r="X8" s="194" t="s">
        <v>215</v>
      </c>
      <c r="Y8" s="195" t="s">
        <v>27</v>
      </c>
      <c r="Z8" s="195" t="s">
        <v>255</v>
      </c>
    </row>
    <row r="9" spans="1:26" ht="15.75" thickBot="1" x14ac:dyDescent="0.3">
      <c r="A9" s="29"/>
      <c r="B9" s="249" t="s">
        <v>30</v>
      </c>
      <c r="C9" s="249" t="s">
        <v>324</v>
      </c>
      <c r="D9" s="262">
        <v>9</v>
      </c>
      <c r="G9" s="272" t="s">
        <v>257</v>
      </c>
      <c r="H9" s="197" t="s">
        <v>258</v>
      </c>
      <c r="I9" s="198"/>
      <c r="J9" s="199"/>
      <c r="K9" s="199"/>
      <c r="L9" s="199"/>
      <c r="M9" s="199"/>
      <c r="N9" s="200"/>
      <c r="O9" s="201"/>
      <c r="P9" s="201"/>
      <c r="Q9" s="202"/>
      <c r="R9" s="198"/>
      <c r="S9" s="198"/>
      <c r="T9" s="199"/>
      <c r="U9" s="199"/>
      <c r="V9" s="199"/>
      <c r="W9" s="199"/>
      <c r="X9" s="200"/>
      <c r="Y9" s="201"/>
      <c r="Z9" s="201"/>
    </row>
    <row r="10" spans="1:26" x14ac:dyDescent="0.25">
      <c r="A10" s="29"/>
      <c r="B10" s="249" t="s">
        <v>2</v>
      </c>
      <c r="D10" s="262">
        <v>0</v>
      </c>
      <c r="G10" s="263" t="s">
        <v>259</v>
      </c>
      <c r="H10" s="203" t="s">
        <v>258</v>
      </c>
      <c r="I10" s="204"/>
      <c r="J10" s="26"/>
      <c r="K10" s="26"/>
      <c r="L10" s="26"/>
      <c r="M10" s="26"/>
      <c r="N10" s="39"/>
      <c r="O10" s="205"/>
      <c r="P10" s="205"/>
      <c r="Q10" s="202"/>
      <c r="R10" s="204"/>
      <c r="S10" s="204"/>
      <c r="T10" s="26"/>
      <c r="U10" s="26"/>
      <c r="V10" s="26"/>
      <c r="W10" s="26"/>
      <c r="X10" s="39"/>
      <c r="Y10" s="205"/>
      <c r="Z10" s="205"/>
    </row>
    <row r="11" spans="1:26" x14ac:dyDescent="0.25">
      <c r="A11" s="29"/>
      <c r="B11" s="249" t="s">
        <v>84</v>
      </c>
      <c r="D11" s="262">
        <v>0</v>
      </c>
      <c r="G11" s="263"/>
      <c r="H11" s="203" t="s">
        <v>258</v>
      </c>
      <c r="I11" s="204"/>
      <c r="J11" s="26"/>
      <c r="K11" s="26"/>
      <c r="L11" s="26"/>
      <c r="M11" s="26"/>
      <c r="N11" s="39"/>
      <c r="O11" s="205"/>
      <c r="P11" s="205"/>
      <c r="Q11" s="202"/>
      <c r="R11" s="204"/>
      <c r="S11" s="204"/>
      <c r="T11" s="26"/>
      <c r="U11" s="26"/>
      <c r="V11" s="26"/>
      <c r="W11" s="26"/>
      <c r="X11" s="39"/>
      <c r="Y11" s="205"/>
      <c r="Z11" s="205"/>
    </row>
    <row r="12" spans="1:26" ht="15.75" thickBot="1" x14ac:dyDescent="0.3">
      <c r="A12" s="29"/>
      <c r="C12" s="264"/>
      <c r="D12" s="262"/>
      <c r="G12" s="263"/>
      <c r="H12" s="203" t="s">
        <v>258</v>
      </c>
      <c r="I12" s="204"/>
      <c r="J12" s="26"/>
      <c r="K12" s="26"/>
      <c r="L12" s="26"/>
      <c r="M12" s="26"/>
      <c r="N12" s="39"/>
      <c r="O12" s="205"/>
      <c r="P12" s="205"/>
      <c r="Q12" s="202"/>
      <c r="R12" s="204"/>
      <c r="S12" s="204"/>
      <c r="T12" s="26"/>
      <c r="U12" s="26"/>
      <c r="V12" s="26"/>
      <c r="W12" s="26"/>
      <c r="X12" s="39"/>
      <c r="Y12" s="205"/>
      <c r="Z12" s="205"/>
    </row>
    <row r="13" spans="1:26" ht="15.75" thickBot="1" x14ac:dyDescent="0.3">
      <c r="A13" s="29"/>
      <c r="B13" s="264" t="s">
        <v>155</v>
      </c>
      <c r="D13" s="262"/>
      <c r="G13" s="258" t="s">
        <v>272</v>
      </c>
      <c r="H13" s="191" t="s">
        <v>70</v>
      </c>
      <c r="I13" s="192" t="s">
        <v>256</v>
      </c>
      <c r="J13" s="193" t="s">
        <v>247</v>
      </c>
      <c r="K13" s="194" t="s">
        <v>213</v>
      </c>
      <c r="L13" s="194" t="s">
        <v>100</v>
      </c>
      <c r="M13" s="194" t="s">
        <v>214</v>
      </c>
      <c r="N13" s="194" t="s">
        <v>215</v>
      </c>
      <c r="O13" s="195" t="s">
        <v>27</v>
      </c>
      <c r="P13" s="195" t="s">
        <v>255</v>
      </c>
      <c r="Q13" s="196"/>
      <c r="R13" s="192" t="s">
        <v>42</v>
      </c>
      <c r="S13" s="192" t="s">
        <v>256</v>
      </c>
      <c r="T13" s="193" t="s">
        <v>247</v>
      </c>
      <c r="U13" s="194" t="s">
        <v>213</v>
      </c>
      <c r="V13" s="194" t="s">
        <v>100</v>
      </c>
      <c r="W13" s="194" t="s">
        <v>214</v>
      </c>
      <c r="X13" s="194" t="s">
        <v>215</v>
      </c>
      <c r="Y13" s="195" t="s">
        <v>27</v>
      </c>
      <c r="Z13" s="195" t="s">
        <v>255</v>
      </c>
    </row>
    <row r="14" spans="1:26" ht="15.75" thickBot="1" x14ac:dyDescent="0.3">
      <c r="A14" s="29"/>
      <c r="C14" s="266" t="s">
        <v>7</v>
      </c>
      <c r="D14" s="206">
        <f>SUM(D7:D13)</f>
        <v>30</v>
      </c>
      <c r="G14" s="260" t="s">
        <v>164</v>
      </c>
      <c r="H14" s="122" t="s">
        <v>258</v>
      </c>
      <c r="I14" s="208"/>
      <c r="J14" s="142"/>
      <c r="K14" s="142"/>
      <c r="L14" s="142"/>
      <c r="M14" s="142"/>
      <c r="N14" s="160"/>
      <c r="O14" s="163"/>
      <c r="P14" s="163"/>
      <c r="Q14" s="367"/>
      <c r="R14" s="163"/>
      <c r="S14" s="162"/>
      <c r="T14" s="142"/>
      <c r="U14" s="142"/>
      <c r="V14" s="142"/>
      <c r="W14" s="142"/>
      <c r="X14" s="160"/>
      <c r="Y14" s="163"/>
      <c r="Z14" s="163"/>
    </row>
    <row r="15" spans="1:26" ht="16.5" thickTop="1" thickBot="1" x14ac:dyDescent="0.3">
      <c r="A15" s="30"/>
      <c r="B15" s="269"/>
      <c r="C15" s="269"/>
      <c r="D15" s="270"/>
      <c r="G15" s="209" t="s">
        <v>261</v>
      </c>
      <c r="H15" s="234" t="s">
        <v>258</v>
      </c>
      <c r="I15" s="216"/>
      <c r="J15" s="212"/>
      <c r="K15" s="212"/>
      <c r="L15" s="212"/>
      <c r="M15" s="212"/>
      <c r="N15" s="213"/>
      <c r="O15" s="214"/>
      <c r="P15" s="214"/>
      <c r="Q15" s="368"/>
      <c r="R15" s="323"/>
      <c r="S15" s="325"/>
      <c r="T15" s="243"/>
      <c r="U15" s="243"/>
      <c r="V15" s="243"/>
      <c r="W15" s="243"/>
      <c r="X15" s="110"/>
      <c r="Y15" s="214"/>
      <c r="Z15" s="214"/>
    </row>
    <row r="16" spans="1:26" ht="15.75" thickBot="1" x14ac:dyDescent="0.3">
      <c r="G16" s="209">
        <f>SUM(H16:H31)</f>
        <v>4</v>
      </c>
      <c r="H16" s="235">
        <f>MAX(K16:N16)+MAX(U16:X16)</f>
        <v>2</v>
      </c>
      <c r="I16" s="29" t="s">
        <v>189</v>
      </c>
      <c r="M16" s="249">
        <v>1</v>
      </c>
      <c r="N16" s="249">
        <v>1</v>
      </c>
      <c r="O16" s="218">
        <f>(J16+K16)*$Y$3</f>
        <v>0</v>
      </c>
      <c r="P16" s="218"/>
      <c r="Q16" s="303"/>
      <c r="R16" s="70" t="s">
        <v>133</v>
      </c>
      <c r="S16" s="282" t="s">
        <v>326</v>
      </c>
      <c r="T16" s="282"/>
      <c r="U16" s="282"/>
      <c r="V16" s="282">
        <v>1</v>
      </c>
      <c r="W16" s="282">
        <v>1</v>
      </c>
      <c r="X16" s="280"/>
      <c r="Y16" s="218">
        <f>(T16+U16)*$Y$3</f>
        <v>0</v>
      </c>
      <c r="Z16" s="218"/>
    </row>
    <row r="17" spans="1:26" ht="15.75" thickBot="1" x14ac:dyDescent="0.3">
      <c r="A17" s="28" t="s">
        <v>19</v>
      </c>
      <c r="B17" s="282"/>
      <c r="C17" s="282" t="s">
        <v>13</v>
      </c>
      <c r="D17" s="222">
        <f>(J6+K6)*$Y$3</f>
        <v>0</v>
      </c>
      <c r="G17" s="263"/>
      <c r="H17" s="235">
        <f t="shared" ref="H17:H31" si="3">MAX(K17:N17)+MAX(U17:X17)</f>
        <v>0</v>
      </c>
      <c r="I17" s="59"/>
      <c r="J17" s="274"/>
      <c r="K17" s="274"/>
      <c r="L17" s="274"/>
      <c r="M17" s="274"/>
      <c r="N17" s="274"/>
      <c r="O17" s="223">
        <f t="shared" ref="O17:O31" si="4">(J17+K17)*$Y$3</f>
        <v>0</v>
      </c>
      <c r="P17" s="223"/>
      <c r="Q17" s="303"/>
      <c r="R17" s="263"/>
      <c r="S17" s="261"/>
      <c r="T17" s="261"/>
      <c r="U17" s="261"/>
      <c r="V17" s="261"/>
      <c r="W17" s="261"/>
      <c r="X17" s="262"/>
      <c r="Y17" s="223">
        <f t="shared" ref="Y17:Y31" si="5">(T17+U17)*$Y$3</f>
        <v>0</v>
      </c>
      <c r="Z17" s="223"/>
    </row>
    <row r="18" spans="1:26" ht="15.75" thickBot="1" x14ac:dyDescent="0.3">
      <c r="A18" s="29"/>
      <c r="C18" s="266" t="s">
        <v>14</v>
      </c>
      <c r="D18" s="224">
        <f>(J2+K2)*$Y$2</f>
        <v>0.8</v>
      </c>
      <c r="G18" s="263"/>
      <c r="H18" s="235">
        <f t="shared" si="3"/>
        <v>0</v>
      </c>
      <c r="I18" s="59"/>
      <c r="J18" s="274"/>
      <c r="K18" s="274"/>
      <c r="L18" s="274"/>
      <c r="M18" s="274"/>
      <c r="N18" s="274"/>
      <c r="O18" s="223">
        <f t="shared" si="4"/>
        <v>0</v>
      </c>
      <c r="P18" s="223"/>
      <c r="Q18" s="303"/>
      <c r="R18" s="382" t="s">
        <v>222</v>
      </c>
      <c r="S18" s="383" t="s">
        <v>173</v>
      </c>
      <c r="T18" s="383">
        <v>1</v>
      </c>
      <c r="U18" s="383"/>
      <c r="V18" s="383"/>
      <c r="W18" s="383"/>
      <c r="X18" s="384"/>
      <c r="Y18" s="223">
        <f t="shared" si="5"/>
        <v>0.5</v>
      </c>
      <c r="Z18" s="223"/>
    </row>
    <row r="19" spans="1:26" ht="16.5" thickTop="1" thickBot="1" x14ac:dyDescent="0.3">
      <c r="A19" s="30"/>
      <c r="B19" s="269"/>
      <c r="C19" s="225" t="s">
        <v>7</v>
      </c>
      <c r="D19" s="226">
        <f>SUM(D17:D18)</f>
        <v>0.8</v>
      </c>
      <c r="G19" s="263"/>
      <c r="H19" s="235">
        <f t="shared" si="3"/>
        <v>1</v>
      </c>
      <c r="I19" s="59"/>
      <c r="J19" s="274"/>
      <c r="K19" s="274"/>
      <c r="L19" s="274"/>
      <c r="M19" s="274"/>
      <c r="N19" s="274"/>
      <c r="O19" s="223">
        <f t="shared" si="4"/>
        <v>0</v>
      </c>
      <c r="P19" s="223"/>
      <c r="Q19" s="303"/>
      <c r="R19" s="374"/>
      <c r="S19" s="375" t="s">
        <v>44</v>
      </c>
      <c r="T19" s="375"/>
      <c r="U19" s="375">
        <v>1</v>
      </c>
      <c r="V19" s="375"/>
      <c r="W19" s="375"/>
      <c r="X19" s="376"/>
      <c r="Y19" s="223">
        <f t="shared" si="5"/>
        <v>0.5</v>
      </c>
      <c r="Z19" s="223"/>
    </row>
    <row r="20" spans="1:26" ht="15.75" thickBot="1" x14ac:dyDescent="0.3">
      <c r="G20" s="263"/>
      <c r="H20" s="235">
        <f t="shared" si="3"/>
        <v>0</v>
      </c>
      <c r="I20" s="59"/>
      <c r="J20" s="274"/>
      <c r="K20" s="274"/>
      <c r="L20" s="274"/>
      <c r="M20" s="274"/>
      <c r="N20" s="274"/>
      <c r="O20" s="223">
        <f t="shared" si="4"/>
        <v>0</v>
      </c>
      <c r="P20" s="223"/>
      <c r="Q20" s="303"/>
      <c r="R20" s="374"/>
      <c r="S20" s="377" t="s">
        <v>327</v>
      </c>
      <c r="T20" s="375">
        <v>1</v>
      </c>
      <c r="U20" s="375"/>
      <c r="V20" s="375"/>
      <c r="W20" s="375"/>
      <c r="X20" s="376"/>
      <c r="Y20" s="223">
        <f t="shared" si="5"/>
        <v>0.5</v>
      </c>
      <c r="Z20" s="223"/>
    </row>
    <row r="21" spans="1:26" ht="15.75" thickBot="1" x14ac:dyDescent="0.3">
      <c r="A21" s="227" t="s">
        <v>262</v>
      </c>
      <c r="B21" s="282"/>
      <c r="C21" s="282"/>
      <c r="D21" s="280"/>
      <c r="G21" s="263"/>
      <c r="H21" s="235">
        <f t="shared" si="3"/>
        <v>1</v>
      </c>
      <c r="I21" s="29"/>
      <c r="J21" s="274"/>
      <c r="K21" s="274"/>
      <c r="L21" s="274"/>
      <c r="M21" s="274"/>
      <c r="N21" s="274"/>
      <c r="O21" s="223">
        <f t="shared" si="4"/>
        <v>0</v>
      </c>
      <c r="P21" s="223"/>
      <c r="Q21" s="303"/>
      <c r="R21" s="378"/>
      <c r="S21" s="379" t="s">
        <v>328</v>
      </c>
      <c r="T21" s="380"/>
      <c r="U21" s="380">
        <v>1</v>
      </c>
      <c r="V21" s="380"/>
      <c r="W21" s="380"/>
      <c r="X21" s="381"/>
      <c r="Y21" s="223">
        <f t="shared" si="5"/>
        <v>0.5</v>
      </c>
      <c r="Z21" s="223"/>
    </row>
    <row r="22" spans="1:26" x14ac:dyDescent="0.25">
      <c r="A22" s="228"/>
      <c r="B22" s="164" t="s">
        <v>251</v>
      </c>
      <c r="C22" s="164"/>
      <c r="D22" s="165"/>
      <c r="G22" s="263"/>
      <c r="H22" s="235">
        <f t="shared" si="3"/>
        <v>0</v>
      </c>
      <c r="I22" s="59"/>
      <c r="J22" s="274"/>
      <c r="K22" s="274"/>
      <c r="L22" s="274"/>
      <c r="M22" s="274"/>
      <c r="N22" s="274"/>
      <c r="O22" s="223">
        <f t="shared" si="4"/>
        <v>0</v>
      </c>
      <c r="P22" s="223"/>
      <c r="Q22" s="303"/>
      <c r="R22" s="263"/>
      <c r="S22" s="261"/>
      <c r="T22" s="261"/>
      <c r="U22" s="261"/>
      <c r="V22" s="261"/>
      <c r="W22" s="261"/>
      <c r="X22" s="262"/>
      <c r="Y22" s="223">
        <f t="shared" si="5"/>
        <v>0</v>
      </c>
      <c r="Z22" s="223"/>
    </row>
    <row r="23" spans="1:26" x14ac:dyDescent="0.25">
      <c r="A23" s="29"/>
      <c r="B23" s="166"/>
      <c r="C23" s="24" t="s">
        <v>20</v>
      </c>
      <c r="D23" s="25">
        <f>B23*0.5</f>
        <v>0</v>
      </c>
      <c r="G23" s="263"/>
      <c r="H23" s="235">
        <f t="shared" si="3"/>
        <v>0</v>
      </c>
      <c r="I23" s="59"/>
      <c r="J23" s="274"/>
      <c r="K23" s="274"/>
      <c r="L23" s="274"/>
      <c r="M23" s="274"/>
      <c r="N23" s="274"/>
      <c r="O23" s="223">
        <f t="shared" si="4"/>
        <v>0</v>
      </c>
      <c r="P23" s="223"/>
      <c r="Q23" s="303"/>
      <c r="R23" s="263"/>
      <c r="S23" s="261"/>
      <c r="T23" s="261"/>
      <c r="U23" s="261"/>
      <c r="V23" s="261"/>
      <c r="W23" s="261"/>
      <c r="X23" s="262"/>
      <c r="Y23" s="223">
        <f t="shared" si="5"/>
        <v>0</v>
      </c>
      <c r="Z23" s="223"/>
    </row>
    <row r="24" spans="1:26" x14ac:dyDescent="0.25">
      <c r="A24" s="29"/>
      <c r="B24" s="166">
        <v>0</v>
      </c>
      <c r="C24" s="24" t="s">
        <v>21</v>
      </c>
      <c r="D24" s="25">
        <f>B24</f>
        <v>0</v>
      </c>
      <c r="G24" s="263"/>
      <c r="H24" s="235">
        <f t="shared" si="3"/>
        <v>0</v>
      </c>
      <c r="I24" s="59"/>
      <c r="J24" s="274"/>
      <c r="K24" s="274"/>
      <c r="L24" s="274"/>
      <c r="M24" s="274"/>
      <c r="N24" s="274"/>
      <c r="O24" s="223">
        <f t="shared" si="4"/>
        <v>0</v>
      </c>
      <c r="P24" s="223"/>
      <c r="Q24" s="303"/>
      <c r="R24" s="263"/>
      <c r="S24" s="261"/>
      <c r="T24" s="261"/>
      <c r="U24" s="261"/>
      <c r="V24" s="261"/>
      <c r="W24" s="261"/>
      <c r="X24" s="262"/>
      <c r="Y24" s="223">
        <f t="shared" si="5"/>
        <v>0</v>
      </c>
      <c r="Z24" s="223"/>
    </row>
    <row r="25" spans="1:26" x14ac:dyDescent="0.25">
      <c r="A25" s="29"/>
      <c r="B25" s="166">
        <v>1</v>
      </c>
      <c r="C25" s="24" t="s">
        <v>22</v>
      </c>
      <c r="D25" s="25">
        <f t="shared" ref="D25:D26" si="6">B25</f>
        <v>1</v>
      </c>
      <c r="G25" s="263"/>
      <c r="H25" s="235">
        <f t="shared" si="3"/>
        <v>0</v>
      </c>
      <c r="I25" s="59"/>
      <c r="J25" s="274"/>
      <c r="K25" s="274"/>
      <c r="L25" s="274"/>
      <c r="M25" s="274"/>
      <c r="N25" s="274"/>
      <c r="O25" s="223">
        <f t="shared" si="4"/>
        <v>0</v>
      </c>
      <c r="P25" s="223"/>
      <c r="Q25" s="303"/>
      <c r="R25" s="263"/>
      <c r="S25" s="261"/>
      <c r="T25" s="261"/>
      <c r="U25" s="261"/>
      <c r="V25" s="261"/>
      <c r="W25" s="261"/>
      <c r="X25" s="262"/>
      <c r="Y25" s="223">
        <f t="shared" si="5"/>
        <v>0</v>
      </c>
      <c r="Z25" s="223"/>
    </row>
    <row r="26" spans="1:26" x14ac:dyDescent="0.25">
      <c r="A26" s="29"/>
      <c r="B26" s="166">
        <v>1</v>
      </c>
      <c r="C26" s="24" t="s">
        <v>23</v>
      </c>
      <c r="D26" s="25">
        <f t="shared" si="6"/>
        <v>1</v>
      </c>
      <c r="G26" s="263"/>
      <c r="H26" s="235">
        <f t="shared" si="3"/>
        <v>0</v>
      </c>
      <c r="I26" s="59"/>
      <c r="J26" s="274"/>
      <c r="K26" s="274"/>
      <c r="L26" s="274"/>
      <c r="M26" s="274"/>
      <c r="N26" s="274"/>
      <c r="O26" s="223">
        <f t="shared" si="4"/>
        <v>0</v>
      </c>
      <c r="P26" s="223"/>
      <c r="Q26" s="303"/>
      <c r="R26" s="263"/>
      <c r="S26" s="261"/>
      <c r="T26" s="261"/>
      <c r="U26" s="261"/>
      <c r="V26" s="261"/>
      <c r="W26" s="261"/>
      <c r="X26" s="262"/>
      <c r="Y26" s="223">
        <f t="shared" si="5"/>
        <v>0</v>
      </c>
      <c r="Z26" s="223"/>
    </row>
    <row r="27" spans="1:26" ht="15.75" thickBot="1" x14ac:dyDescent="0.3">
      <c r="A27" s="30"/>
      <c r="B27" s="167"/>
      <c r="C27" s="168" t="s">
        <v>25</v>
      </c>
      <c r="D27" s="169">
        <f>SUM(D23:D26)</f>
        <v>2</v>
      </c>
      <c r="G27" s="263"/>
      <c r="H27" s="235">
        <f t="shared" si="3"/>
        <v>0</v>
      </c>
      <c r="I27" s="59"/>
      <c r="J27" s="274"/>
      <c r="K27" s="274"/>
      <c r="L27" s="274"/>
      <c r="M27" s="274"/>
      <c r="N27" s="274"/>
      <c r="O27" s="223">
        <f t="shared" si="4"/>
        <v>0</v>
      </c>
      <c r="P27" s="223"/>
      <c r="Q27" s="303"/>
      <c r="R27" s="263"/>
      <c r="S27" s="261"/>
      <c r="T27" s="261"/>
      <c r="U27" s="261"/>
      <c r="V27" s="261"/>
      <c r="W27" s="261"/>
      <c r="X27" s="262"/>
      <c r="Y27" s="223">
        <f t="shared" si="5"/>
        <v>0</v>
      </c>
      <c r="Z27" s="223"/>
    </row>
    <row r="28" spans="1:26" ht="15.75" thickBot="1" x14ac:dyDescent="0.3">
      <c r="G28" s="263"/>
      <c r="H28" s="235">
        <f t="shared" si="3"/>
        <v>0</v>
      </c>
      <c r="I28" s="59"/>
      <c r="J28" s="274"/>
      <c r="K28" s="274"/>
      <c r="L28" s="274"/>
      <c r="M28" s="274"/>
      <c r="N28" s="274"/>
      <c r="O28" s="223">
        <f t="shared" si="4"/>
        <v>0</v>
      </c>
      <c r="P28" s="223"/>
      <c r="Q28" s="303"/>
      <c r="R28" s="273"/>
      <c r="S28" s="267"/>
      <c r="T28" s="267"/>
      <c r="U28" s="267"/>
      <c r="V28" s="267"/>
      <c r="W28" s="267"/>
      <c r="X28" s="262"/>
      <c r="Y28" s="223">
        <f t="shared" si="5"/>
        <v>0</v>
      </c>
      <c r="Z28" s="223"/>
    </row>
    <row r="29" spans="1:26" x14ac:dyDescent="0.25">
      <c r="A29" s="227" t="s">
        <v>263</v>
      </c>
      <c r="B29" s="282"/>
      <c r="C29" s="282"/>
      <c r="D29" s="280"/>
      <c r="G29" s="263"/>
      <c r="H29" s="235">
        <f t="shared" si="3"/>
        <v>0</v>
      </c>
      <c r="I29" s="59"/>
      <c r="J29" s="274"/>
      <c r="K29" s="274"/>
      <c r="L29" s="274"/>
      <c r="M29" s="274"/>
      <c r="N29" s="274"/>
      <c r="O29" s="223">
        <f t="shared" si="4"/>
        <v>0</v>
      </c>
      <c r="P29" s="223"/>
      <c r="Q29" s="303"/>
      <c r="R29" s="273"/>
      <c r="S29" s="267"/>
      <c r="T29" s="267"/>
      <c r="U29" s="267"/>
      <c r="V29" s="267"/>
      <c r="W29" s="267"/>
      <c r="X29" s="262"/>
      <c r="Y29" s="223">
        <f t="shared" si="5"/>
        <v>0</v>
      </c>
      <c r="Z29" s="223"/>
    </row>
    <row r="30" spans="1:26" x14ac:dyDescent="0.25">
      <c r="A30" s="228"/>
      <c r="C30" s="249" t="s">
        <v>26</v>
      </c>
      <c r="D30" s="262">
        <f>P2</f>
        <v>0</v>
      </c>
      <c r="G30" s="263"/>
      <c r="H30" s="235">
        <f t="shared" si="3"/>
        <v>0</v>
      </c>
      <c r="I30" s="59"/>
      <c r="J30" s="274"/>
      <c r="K30" s="274"/>
      <c r="L30" s="274"/>
      <c r="M30" s="274"/>
      <c r="N30" s="274"/>
      <c r="O30" s="223">
        <f t="shared" si="4"/>
        <v>0</v>
      </c>
      <c r="P30" s="223"/>
      <c r="Q30" s="303"/>
      <c r="R30" s="273"/>
      <c r="S30" s="267"/>
      <c r="T30" s="267"/>
      <c r="U30" s="267"/>
      <c r="V30" s="267"/>
      <c r="W30" s="267"/>
      <c r="X30" s="262"/>
      <c r="Y30" s="223">
        <f t="shared" si="5"/>
        <v>0</v>
      </c>
      <c r="Z30" s="223"/>
    </row>
    <row r="31" spans="1:26" ht="15.75" thickBot="1" x14ac:dyDescent="0.3">
      <c r="A31" s="29"/>
      <c r="B31" s="164" t="s">
        <v>251</v>
      </c>
      <c r="C31" s="164"/>
      <c r="D31" s="231"/>
      <c r="G31" s="268"/>
      <c r="H31" s="235">
        <f t="shared" si="3"/>
        <v>0</v>
      </c>
      <c r="I31" s="82"/>
      <c r="J31" s="277"/>
      <c r="K31" s="277"/>
      <c r="L31" s="277"/>
      <c r="M31" s="277"/>
      <c r="N31" s="277"/>
      <c r="O31" s="223">
        <f t="shared" si="4"/>
        <v>0</v>
      </c>
      <c r="P31" s="223"/>
      <c r="Q31" s="306"/>
      <c r="R31" s="276"/>
      <c r="S31" s="277"/>
      <c r="T31" s="277"/>
      <c r="U31" s="277"/>
      <c r="V31" s="277"/>
      <c r="W31" s="277"/>
      <c r="X31" s="270"/>
      <c r="Y31" s="239">
        <f t="shared" si="5"/>
        <v>0</v>
      </c>
      <c r="Z31" s="223"/>
    </row>
    <row r="32" spans="1:26" ht="15.75" thickBot="1" x14ac:dyDescent="0.3">
      <c r="A32" s="29"/>
      <c r="B32" s="166"/>
      <c r="C32" s="24" t="s">
        <v>16</v>
      </c>
      <c r="D32" s="25">
        <f>INT(B32/4)</f>
        <v>0</v>
      </c>
      <c r="G32" s="258" t="s">
        <v>268</v>
      </c>
      <c r="H32" s="191" t="s">
        <v>70</v>
      </c>
      <c r="I32" s="192" t="s">
        <v>256</v>
      </c>
      <c r="J32" s="193" t="s">
        <v>247</v>
      </c>
      <c r="K32" s="194" t="s">
        <v>213</v>
      </c>
      <c r="L32" s="194" t="s">
        <v>100</v>
      </c>
      <c r="M32" s="194" t="s">
        <v>214</v>
      </c>
      <c r="N32" s="194" t="s">
        <v>215</v>
      </c>
      <c r="O32" s="195" t="s">
        <v>27</v>
      </c>
      <c r="P32" s="195" t="s">
        <v>255</v>
      </c>
      <c r="Q32" s="196"/>
      <c r="R32" s="301" t="s">
        <v>42</v>
      </c>
      <c r="S32" s="259" t="s">
        <v>256</v>
      </c>
      <c r="T32" s="302" t="s">
        <v>247</v>
      </c>
      <c r="U32" s="150" t="s">
        <v>213</v>
      </c>
      <c r="V32" s="150" t="s">
        <v>100</v>
      </c>
      <c r="W32" s="150" t="s">
        <v>214</v>
      </c>
      <c r="X32" s="150" t="s">
        <v>215</v>
      </c>
      <c r="Y32" s="195" t="s">
        <v>27</v>
      </c>
      <c r="Z32" s="195" t="s">
        <v>255</v>
      </c>
    </row>
    <row r="33" spans="1:26" x14ac:dyDescent="0.25">
      <c r="A33" s="29"/>
      <c r="B33" s="166"/>
      <c r="C33" s="24" t="s">
        <v>17</v>
      </c>
      <c r="D33" s="25">
        <f>INT(B33/3)</f>
        <v>0</v>
      </c>
      <c r="G33" s="278" t="s">
        <v>271</v>
      </c>
      <c r="H33" s="238">
        <f t="shared" ref="H33:H38" si="7">MAX(K33:N33)+MAX(U33:X33)</f>
        <v>0</v>
      </c>
      <c r="I33" s="29"/>
      <c r="O33" s="218">
        <f t="shared" ref="O33:O38" si="8">(J33+K33)*$Y$3</f>
        <v>0</v>
      </c>
      <c r="P33" s="218"/>
      <c r="Q33" s="303"/>
      <c r="R33" s="70"/>
      <c r="S33" s="282"/>
      <c r="T33" s="282"/>
      <c r="U33" s="282"/>
      <c r="V33" s="282"/>
      <c r="W33" s="282"/>
      <c r="X33" s="280"/>
      <c r="Y33" s="298">
        <f t="shared" ref="Y33:Y38" si="9">(T33+U33)*$Y$3</f>
        <v>0</v>
      </c>
      <c r="Z33" s="218"/>
    </row>
    <row r="34" spans="1:26" ht="15.75" thickBot="1" x14ac:dyDescent="0.3">
      <c r="A34" s="29"/>
      <c r="B34" s="166"/>
      <c r="C34" s="24" t="s">
        <v>18</v>
      </c>
      <c r="D34" s="25">
        <f>B34</f>
        <v>0</v>
      </c>
      <c r="G34" s="281" t="s">
        <v>178</v>
      </c>
      <c r="H34" s="232">
        <f t="shared" si="7"/>
        <v>0</v>
      </c>
      <c r="I34" s="313"/>
      <c r="J34" s="277"/>
      <c r="K34" s="277"/>
      <c r="L34" s="277"/>
      <c r="M34" s="277"/>
      <c r="N34" s="277"/>
      <c r="O34" s="239">
        <f t="shared" si="8"/>
        <v>0</v>
      </c>
      <c r="P34" s="239"/>
      <c r="Q34" s="306"/>
      <c r="R34" s="268"/>
      <c r="S34" s="269"/>
      <c r="T34" s="269"/>
      <c r="U34" s="269"/>
      <c r="V34" s="269"/>
      <c r="W34" s="269"/>
      <c r="X34" s="270"/>
      <c r="Y34" s="299">
        <f t="shared" si="9"/>
        <v>0</v>
      </c>
      <c r="Z34" s="239"/>
    </row>
    <row r="35" spans="1:26" x14ac:dyDescent="0.25">
      <c r="A35" s="29"/>
      <c r="C35" s="249" t="s">
        <v>12</v>
      </c>
      <c r="D35" s="141">
        <f>INT((D14-10)/5)</f>
        <v>4</v>
      </c>
      <c r="G35" s="278" t="s">
        <v>271</v>
      </c>
      <c r="H35" s="238">
        <f t="shared" si="7"/>
        <v>0</v>
      </c>
      <c r="I35" s="97"/>
      <c r="J35" s="279"/>
      <c r="K35" s="279"/>
      <c r="L35" s="279"/>
      <c r="M35" s="279"/>
      <c r="N35" s="279"/>
      <c r="O35" s="240">
        <f t="shared" si="8"/>
        <v>0</v>
      </c>
      <c r="P35" s="240"/>
      <c r="Q35" s="207"/>
      <c r="R35" s="29"/>
      <c r="S35" s="29"/>
      <c r="Y35" s="240">
        <f t="shared" si="9"/>
        <v>0</v>
      </c>
      <c r="Z35" s="240"/>
    </row>
    <row r="36" spans="1:26" ht="15.75" thickBot="1" x14ac:dyDescent="0.3">
      <c r="A36" s="29"/>
      <c r="C36" s="271" t="s">
        <v>7</v>
      </c>
      <c r="D36" s="236">
        <f>D27-(D30+D35)</f>
        <v>-2</v>
      </c>
      <c r="G36" s="283" t="s">
        <v>178</v>
      </c>
      <c r="H36" s="232">
        <f t="shared" si="7"/>
        <v>0</v>
      </c>
      <c r="I36" s="30"/>
      <c r="J36" s="269"/>
      <c r="K36" s="269"/>
      <c r="L36" s="269"/>
      <c r="M36" s="269"/>
      <c r="N36" s="269"/>
      <c r="O36" s="239">
        <f t="shared" si="8"/>
        <v>0</v>
      </c>
      <c r="P36" s="239"/>
      <c r="Q36" s="233"/>
      <c r="R36" s="30"/>
      <c r="S36" s="30"/>
      <c r="T36" s="269"/>
      <c r="U36" s="269"/>
      <c r="V36" s="269"/>
      <c r="W36" s="269"/>
      <c r="X36" s="269"/>
      <c r="Y36" s="239">
        <f t="shared" si="9"/>
        <v>0</v>
      </c>
      <c r="Z36" s="239"/>
    </row>
    <row r="37" spans="1:26" ht="16.5" thickTop="1" thickBot="1" x14ac:dyDescent="0.3">
      <c r="A37" s="30"/>
      <c r="B37" s="269"/>
      <c r="C37" s="269" t="s">
        <v>34</v>
      </c>
      <c r="D37" s="270">
        <f>IF(D36&lt;=0,0,D35)</f>
        <v>0</v>
      </c>
      <c r="G37" s="278" t="s">
        <v>271</v>
      </c>
      <c r="H37" s="238">
        <f t="shared" si="7"/>
        <v>0</v>
      </c>
      <c r="I37" s="97"/>
      <c r="J37" s="279"/>
      <c r="K37" s="279"/>
      <c r="L37" s="279"/>
      <c r="M37" s="279"/>
      <c r="N37" s="279"/>
      <c r="O37" s="240">
        <f t="shared" si="8"/>
        <v>0</v>
      </c>
      <c r="P37" s="240"/>
      <c r="Q37" s="207"/>
      <c r="R37" s="29"/>
      <c r="S37" s="29"/>
      <c r="Y37" s="240">
        <f t="shared" si="9"/>
        <v>0</v>
      </c>
      <c r="Z37" s="240"/>
    </row>
    <row r="38" spans="1:26" ht="15.75" thickBot="1" x14ac:dyDescent="0.3">
      <c r="G38" s="283" t="s">
        <v>178</v>
      </c>
      <c r="H38" s="232">
        <f t="shared" si="7"/>
        <v>0</v>
      </c>
      <c r="I38" s="30"/>
      <c r="J38" s="269"/>
      <c r="K38" s="269"/>
      <c r="L38" s="269"/>
      <c r="M38" s="269"/>
      <c r="N38" s="269"/>
      <c r="O38" s="239">
        <f t="shared" si="8"/>
        <v>0</v>
      </c>
      <c r="P38" s="239"/>
      <c r="Q38" s="233"/>
      <c r="R38" s="30"/>
      <c r="S38" s="30"/>
      <c r="T38" s="269"/>
      <c r="U38" s="269"/>
      <c r="V38" s="269"/>
      <c r="W38" s="269"/>
      <c r="X38" s="269"/>
      <c r="Y38" s="239">
        <f t="shared" si="9"/>
        <v>0</v>
      </c>
      <c r="Z38" s="239"/>
    </row>
    <row r="39" spans="1:26" x14ac:dyDescent="0.25">
      <c r="H39" s="249"/>
    </row>
    <row r="40" spans="1:26" ht="15.75" thickBot="1" x14ac:dyDescent="0.3">
      <c r="C40" s="275" t="s">
        <v>27</v>
      </c>
      <c r="D40" s="275">
        <f>D19-D37</f>
        <v>0.8</v>
      </c>
      <c r="H40" s="249"/>
    </row>
    <row r="41" spans="1:26" ht="15.75" thickTop="1" x14ac:dyDescent="0.25">
      <c r="H41" s="249"/>
    </row>
    <row r="42" spans="1:26" x14ac:dyDescent="0.25">
      <c r="H42" s="249"/>
    </row>
    <row r="43" spans="1:26" x14ac:dyDescent="0.25">
      <c r="H43" s="249"/>
    </row>
    <row r="44" spans="1:26" x14ac:dyDescent="0.25">
      <c r="H44" s="249"/>
    </row>
    <row r="45" spans="1:26" x14ac:dyDescent="0.25">
      <c r="H45" s="249"/>
    </row>
  </sheetData>
  <mergeCells count="1">
    <mergeCell ref="T4:U4"/>
  </mergeCells>
  <conditionalFormatting sqref="D2">
    <cfRule type="cellIs" dxfId="11" priority="1" operator="lessThan">
      <formula>0</formula>
    </cfRule>
    <cfRule type="cellIs" dxfId="10" priority="2" operator="equal">
      <formula>0</formula>
    </cfRule>
    <cfRule type="cellIs" dxfId="9" priority="3" operator="greaterThan">
      <formula>0</formula>
    </cfRule>
  </conditionalFormatting>
  <conditionalFormatting sqref="D40">
    <cfRule type="cellIs" dxfId="8" priority="4" operator="equal">
      <formula>0</formula>
    </cfRule>
    <cfRule type="cellIs" dxfId="7" priority="5" operator="lessThan">
      <formula>0</formula>
    </cfRule>
    <cfRule type="cellIs" dxfId="6" priority="6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CCECFF"/>
  </sheetPr>
  <dimension ref="A1:Z54"/>
  <sheetViews>
    <sheetView topLeftCell="E15" zoomScaleNormal="100" workbookViewId="0">
      <selection activeCell="AC42" sqref="AC42"/>
    </sheetView>
  </sheetViews>
  <sheetFormatPr defaultRowHeight="15" x14ac:dyDescent="0.25"/>
  <cols>
    <col min="1" max="1" width="9.140625" style="249"/>
    <col min="2" max="2" width="10.7109375" style="249" customWidth="1"/>
    <col min="3" max="3" width="18.140625" style="249" customWidth="1"/>
    <col min="4" max="4" width="9.140625" style="249"/>
    <col min="5" max="6" width="4.140625" style="249" customWidth="1"/>
    <col min="7" max="7" width="19" style="249" customWidth="1"/>
    <col min="8" max="8" width="5.5703125" style="54" customWidth="1"/>
    <col min="9" max="9" width="27.5703125" style="249" customWidth="1"/>
    <col min="10" max="10" width="5.85546875" style="249" customWidth="1"/>
    <col min="11" max="11" width="6.42578125" style="249" customWidth="1"/>
    <col min="12" max="12" width="6.5703125" style="249" customWidth="1"/>
    <col min="13" max="13" width="6.42578125" style="249" customWidth="1"/>
    <col min="14" max="14" width="6.140625" style="249" customWidth="1"/>
    <col min="15" max="15" width="9.140625" style="249"/>
    <col min="16" max="16" width="6.28515625" style="249" customWidth="1"/>
    <col min="17" max="17" width="3.42578125" style="249" customWidth="1"/>
    <col min="18" max="18" width="17.5703125" style="249" customWidth="1"/>
    <col min="19" max="19" width="20" style="249" customWidth="1"/>
    <col min="20" max="24" width="6" style="249" customWidth="1"/>
    <col min="25" max="25" width="9.140625" style="249"/>
    <col min="26" max="26" width="6.5703125" style="249" customWidth="1"/>
    <col min="27" max="16384" width="9.140625" style="249"/>
  </cols>
  <sheetData>
    <row r="1" spans="1:26" ht="15.75" thickBot="1" x14ac:dyDescent="0.3"/>
    <row r="2" spans="1:26" ht="15.75" thickBot="1" x14ac:dyDescent="0.3">
      <c r="C2" s="310" t="s">
        <v>28</v>
      </c>
      <c r="D2" s="310">
        <f>SUM(D3:D5)</f>
        <v>9.2000000000000011</v>
      </c>
      <c r="I2" s="251" t="s">
        <v>33</v>
      </c>
      <c r="J2" s="252">
        <f t="shared" ref="J2:P2" si="0">J6+T6</f>
        <v>3</v>
      </c>
      <c r="K2" s="252">
        <f t="shared" si="0"/>
        <v>9</v>
      </c>
      <c r="L2" s="252">
        <f t="shared" si="0"/>
        <v>8</v>
      </c>
      <c r="M2" s="252">
        <f t="shared" si="0"/>
        <v>7</v>
      </c>
      <c r="N2" s="252">
        <f t="shared" si="0"/>
        <v>4</v>
      </c>
      <c r="O2" s="252">
        <f t="shared" si="0"/>
        <v>6</v>
      </c>
      <c r="P2" s="252">
        <f t="shared" si="0"/>
        <v>0</v>
      </c>
      <c r="W2" s="175" t="s">
        <v>248</v>
      </c>
      <c r="X2" s="176"/>
      <c r="Y2" s="177">
        <v>0.2</v>
      </c>
      <c r="Z2" s="178"/>
    </row>
    <row r="3" spans="1:26" ht="15.75" thickBot="1" x14ac:dyDescent="0.3">
      <c r="C3" s="253" t="s">
        <v>309</v>
      </c>
      <c r="D3" s="253">
        <f>D40</f>
        <v>4.4000000000000004</v>
      </c>
      <c r="W3" s="179" t="s">
        <v>246</v>
      </c>
      <c r="X3" s="180"/>
      <c r="Y3" s="181">
        <v>0.5</v>
      </c>
    </row>
    <row r="4" spans="1:26" ht="15.75" thickBot="1" x14ac:dyDescent="0.3">
      <c r="C4" s="253" t="s">
        <v>310</v>
      </c>
      <c r="D4" s="253">
        <f>Y6</f>
        <v>4</v>
      </c>
      <c r="I4" s="254" t="s">
        <v>15</v>
      </c>
      <c r="J4" s="254"/>
      <c r="K4" s="254"/>
      <c r="Q4" s="103"/>
      <c r="R4" s="255" t="s">
        <v>11</v>
      </c>
      <c r="S4" s="255"/>
      <c r="T4" s="495" t="s">
        <v>10</v>
      </c>
      <c r="U4" s="495"/>
    </row>
    <row r="5" spans="1:26" ht="16.5" thickTop="1" thickBot="1" x14ac:dyDescent="0.3">
      <c r="C5" s="253" t="s">
        <v>158</v>
      </c>
      <c r="D5" s="253">
        <v>0.8</v>
      </c>
      <c r="G5" s="182" t="s">
        <v>254</v>
      </c>
      <c r="H5" s="183">
        <f>SUM(H8:H45)</f>
        <v>14</v>
      </c>
      <c r="I5" s="254" t="s">
        <v>8</v>
      </c>
      <c r="J5" s="184" t="s">
        <v>247</v>
      </c>
      <c r="K5" s="256" t="s">
        <v>213</v>
      </c>
      <c r="L5" s="256" t="s">
        <v>100</v>
      </c>
      <c r="M5" s="256" t="s">
        <v>214</v>
      </c>
      <c r="N5" s="256" t="s">
        <v>215</v>
      </c>
      <c r="O5" s="256" t="s">
        <v>27</v>
      </c>
      <c r="P5" s="256" t="s">
        <v>255</v>
      </c>
      <c r="Q5" s="103"/>
      <c r="R5" s="255" t="s">
        <v>8</v>
      </c>
      <c r="S5" s="255"/>
      <c r="T5" s="185" t="s">
        <v>247</v>
      </c>
      <c r="U5" s="257" t="s">
        <v>213</v>
      </c>
      <c r="V5" s="257" t="s">
        <v>100</v>
      </c>
      <c r="W5" s="257" t="s">
        <v>214</v>
      </c>
      <c r="X5" s="257" t="s">
        <v>215</v>
      </c>
      <c r="Y5" s="257" t="s">
        <v>27</v>
      </c>
      <c r="Z5" s="256" t="s">
        <v>255</v>
      </c>
    </row>
    <row r="6" spans="1:26" ht="15.75" thickBot="1" x14ac:dyDescent="0.3">
      <c r="A6" s="186"/>
      <c r="B6" s="282" t="s">
        <v>0</v>
      </c>
      <c r="C6" s="282" t="s">
        <v>4</v>
      </c>
      <c r="D6" s="280" t="s">
        <v>5</v>
      </c>
      <c r="G6" s="187" t="s">
        <v>224</v>
      </c>
      <c r="H6" s="188">
        <f>H5*50</f>
        <v>700</v>
      </c>
      <c r="J6" s="252">
        <f t="shared" ref="J6:O6" si="1">SUM(J10:J116)</f>
        <v>2</v>
      </c>
      <c r="K6" s="252">
        <f t="shared" si="1"/>
        <v>2</v>
      </c>
      <c r="L6" s="252">
        <f t="shared" si="1"/>
        <v>7</v>
      </c>
      <c r="M6" s="252">
        <f t="shared" si="1"/>
        <v>7</v>
      </c>
      <c r="N6" s="252">
        <f t="shared" si="1"/>
        <v>4</v>
      </c>
      <c r="O6" s="252">
        <f t="shared" si="1"/>
        <v>2</v>
      </c>
      <c r="P6" s="252"/>
      <c r="Q6" s="103"/>
      <c r="T6" s="252">
        <f t="shared" ref="T6:Y6" si="2">SUM(T14:T116)</f>
        <v>1</v>
      </c>
      <c r="U6" s="252">
        <f t="shared" si="2"/>
        <v>7</v>
      </c>
      <c r="V6" s="252">
        <f t="shared" si="2"/>
        <v>1</v>
      </c>
      <c r="W6" s="252">
        <f t="shared" si="2"/>
        <v>0</v>
      </c>
      <c r="X6" s="252">
        <f t="shared" si="2"/>
        <v>0</v>
      </c>
      <c r="Y6" s="252">
        <f t="shared" si="2"/>
        <v>4</v>
      </c>
      <c r="Z6" s="252"/>
    </row>
    <row r="7" spans="1:26" ht="16.5" thickTop="1" thickBot="1" x14ac:dyDescent="0.3">
      <c r="A7" s="189"/>
      <c r="B7" s="249" t="s">
        <v>159</v>
      </c>
      <c r="C7" s="249" t="s">
        <v>99</v>
      </c>
      <c r="D7" s="262">
        <v>10</v>
      </c>
      <c r="Q7" s="103"/>
    </row>
    <row r="8" spans="1:26" ht="15.75" thickBot="1" x14ac:dyDescent="0.3">
      <c r="A8" s="29"/>
      <c r="B8" s="249" t="s">
        <v>161</v>
      </c>
      <c r="C8" s="249" t="s">
        <v>100</v>
      </c>
      <c r="D8" s="262">
        <v>10</v>
      </c>
      <c r="G8" s="190" t="s">
        <v>139</v>
      </c>
      <c r="H8" s="191" t="s">
        <v>70</v>
      </c>
      <c r="I8" s="192" t="s">
        <v>256</v>
      </c>
      <c r="J8" s="193" t="s">
        <v>247</v>
      </c>
      <c r="K8" s="194" t="s">
        <v>213</v>
      </c>
      <c r="L8" s="194" t="s">
        <v>100</v>
      </c>
      <c r="M8" s="194" t="s">
        <v>214</v>
      </c>
      <c r="N8" s="194" t="s">
        <v>215</v>
      </c>
      <c r="O8" s="195" t="s">
        <v>27</v>
      </c>
      <c r="P8" s="195" t="s">
        <v>255</v>
      </c>
      <c r="Q8" s="196"/>
      <c r="R8" s="192" t="s">
        <v>42</v>
      </c>
      <c r="S8" s="192" t="s">
        <v>256</v>
      </c>
      <c r="T8" s="193" t="s">
        <v>247</v>
      </c>
      <c r="U8" s="194" t="s">
        <v>213</v>
      </c>
      <c r="V8" s="194" t="s">
        <v>100</v>
      </c>
      <c r="W8" s="194" t="s">
        <v>214</v>
      </c>
      <c r="X8" s="194" t="s">
        <v>215</v>
      </c>
      <c r="Y8" s="195" t="s">
        <v>27</v>
      </c>
      <c r="Z8" s="195" t="s">
        <v>255</v>
      </c>
    </row>
    <row r="9" spans="1:26" ht="15.75" thickBot="1" x14ac:dyDescent="0.3">
      <c r="A9" s="29"/>
      <c r="B9" s="249" t="s">
        <v>163</v>
      </c>
      <c r="C9" s="249" t="s">
        <v>412</v>
      </c>
      <c r="D9" s="262">
        <v>10</v>
      </c>
      <c r="G9" s="272" t="s">
        <v>257</v>
      </c>
      <c r="H9" s="197" t="s">
        <v>258</v>
      </c>
      <c r="I9" s="198"/>
      <c r="J9" s="199"/>
      <c r="K9" s="199"/>
      <c r="L9" s="199"/>
      <c r="M9" s="199"/>
      <c r="N9" s="200"/>
      <c r="O9" s="201"/>
      <c r="P9" s="201"/>
      <c r="Q9" s="202"/>
      <c r="R9" s="198"/>
      <c r="S9" s="198"/>
      <c r="T9" s="199"/>
      <c r="U9" s="199"/>
      <c r="V9" s="199"/>
      <c r="W9" s="199"/>
      <c r="X9" s="200"/>
      <c r="Y9" s="201"/>
      <c r="Z9" s="201"/>
    </row>
    <row r="10" spans="1:26" x14ac:dyDescent="0.25">
      <c r="A10" s="29"/>
      <c r="D10" s="262"/>
      <c r="G10" s="263" t="s">
        <v>259</v>
      </c>
      <c r="H10" s="203" t="s">
        <v>258</v>
      </c>
      <c r="I10" s="204"/>
      <c r="J10" s="26"/>
      <c r="K10" s="26"/>
      <c r="L10" s="26"/>
      <c r="M10" s="26"/>
      <c r="N10" s="39"/>
      <c r="O10" s="205"/>
      <c r="P10" s="205"/>
      <c r="Q10" s="202"/>
      <c r="R10" s="204"/>
      <c r="S10" s="204"/>
      <c r="T10" s="26"/>
      <c r="U10" s="26"/>
      <c r="V10" s="26"/>
      <c r="W10" s="26"/>
      <c r="X10" s="39"/>
      <c r="Y10" s="205"/>
      <c r="Z10" s="205"/>
    </row>
    <row r="11" spans="1:26" x14ac:dyDescent="0.25">
      <c r="A11" s="29"/>
      <c r="B11" s="249" t="s">
        <v>2</v>
      </c>
      <c r="D11" s="262"/>
      <c r="G11" s="263"/>
      <c r="H11" s="203" t="s">
        <v>258</v>
      </c>
      <c r="I11" s="204"/>
      <c r="J11" s="26"/>
      <c r="K11" s="26"/>
      <c r="L11" s="26"/>
      <c r="M11" s="26"/>
      <c r="N11" s="39"/>
      <c r="O11" s="205"/>
      <c r="P11" s="205"/>
      <c r="Q11" s="202"/>
      <c r="R11" s="204"/>
      <c r="S11" s="204"/>
      <c r="T11" s="26"/>
      <c r="U11" s="26"/>
      <c r="V11" s="26"/>
      <c r="W11" s="26"/>
      <c r="X11" s="39"/>
      <c r="Y11" s="205"/>
      <c r="Z11" s="205"/>
    </row>
    <row r="12" spans="1:26" ht="15.75" thickBot="1" x14ac:dyDescent="0.3">
      <c r="A12" s="29"/>
      <c r="B12" s="249" t="s">
        <v>56</v>
      </c>
      <c r="D12" s="262"/>
      <c r="G12" s="263"/>
      <c r="H12" s="203" t="s">
        <v>258</v>
      </c>
      <c r="I12" s="204"/>
      <c r="J12" s="26"/>
      <c r="K12" s="26"/>
      <c r="L12" s="26"/>
      <c r="M12" s="26"/>
      <c r="N12" s="39"/>
      <c r="O12" s="205"/>
      <c r="P12" s="205"/>
      <c r="Q12" s="202"/>
      <c r="R12" s="204"/>
      <c r="S12" s="204"/>
      <c r="T12" s="26"/>
      <c r="U12" s="26"/>
      <c r="V12" s="26"/>
      <c r="W12" s="26"/>
      <c r="X12" s="39"/>
      <c r="Y12" s="205"/>
      <c r="Z12" s="205"/>
    </row>
    <row r="13" spans="1:26" ht="15.75" thickBot="1" x14ac:dyDescent="0.3">
      <c r="A13" s="29"/>
      <c r="B13" s="265" t="s">
        <v>290</v>
      </c>
      <c r="D13" s="262"/>
      <c r="G13" s="258" t="s">
        <v>272</v>
      </c>
      <c r="H13" s="191" t="s">
        <v>70</v>
      </c>
      <c r="I13" s="192" t="s">
        <v>256</v>
      </c>
      <c r="J13" s="193" t="s">
        <v>247</v>
      </c>
      <c r="K13" s="194" t="s">
        <v>213</v>
      </c>
      <c r="L13" s="194" t="s">
        <v>100</v>
      </c>
      <c r="M13" s="194" t="s">
        <v>214</v>
      </c>
      <c r="N13" s="194" t="s">
        <v>215</v>
      </c>
      <c r="O13" s="195" t="s">
        <v>27</v>
      </c>
      <c r="P13" s="195" t="s">
        <v>255</v>
      </c>
      <c r="Q13" s="196"/>
      <c r="R13" s="192" t="s">
        <v>42</v>
      </c>
      <c r="S13" s="192" t="s">
        <v>256</v>
      </c>
      <c r="T13" s="193" t="s">
        <v>247</v>
      </c>
      <c r="U13" s="194" t="s">
        <v>213</v>
      </c>
      <c r="V13" s="194" t="s">
        <v>100</v>
      </c>
      <c r="W13" s="194" t="s">
        <v>214</v>
      </c>
      <c r="X13" s="194" t="s">
        <v>215</v>
      </c>
      <c r="Y13" s="195" t="s">
        <v>27</v>
      </c>
      <c r="Z13" s="195" t="s">
        <v>255</v>
      </c>
    </row>
    <row r="14" spans="1:26" ht="15.75" thickBot="1" x14ac:dyDescent="0.3">
      <c r="A14" s="29"/>
      <c r="C14" s="266" t="s">
        <v>7</v>
      </c>
      <c r="D14" s="206">
        <f>SUM(D7:D13)</f>
        <v>30</v>
      </c>
      <c r="G14" s="260" t="s">
        <v>164</v>
      </c>
      <c r="H14" s="122" t="s">
        <v>258</v>
      </c>
      <c r="I14" s="208" t="s">
        <v>45</v>
      </c>
      <c r="J14" s="142"/>
      <c r="K14" s="142"/>
      <c r="L14" s="142">
        <v>1</v>
      </c>
      <c r="M14" s="142">
        <v>1</v>
      </c>
      <c r="N14" s="160"/>
      <c r="O14" s="163"/>
      <c r="P14" s="163"/>
      <c r="Q14" s="207"/>
      <c r="R14" s="208"/>
      <c r="S14" s="208"/>
      <c r="T14" s="142"/>
      <c r="U14" s="142"/>
      <c r="V14" s="142"/>
      <c r="W14" s="142"/>
      <c r="X14" s="160"/>
      <c r="Y14" s="163"/>
      <c r="Z14" s="163"/>
    </row>
    <row r="15" spans="1:26" ht="16.5" thickTop="1" thickBot="1" x14ac:dyDescent="0.3">
      <c r="A15" s="30"/>
      <c r="B15" s="269"/>
      <c r="C15" s="269"/>
      <c r="D15" s="270"/>
      <c r="G15" s="209" t="s">
        <v>261</v>
      </c>
      <c r="H15" s="234" t="s">
        <v>258</v>
      </c>
      <c r="I15" s="216"/>
      <c r="J15" s="212"/>
      <c r="K15" s="212"/>
      <c r="L15" s="212"/>
      <c r="M15" s="212"/>
      <c r="N15" s="213"/>
      <c r="O15" s="214"/>
      <c r="P15" s="214"/>
      <c r="Q15" s="215"/>
      <c r="R15" s="216"/>
      <c r="S15" s="216"/>
      <c r="T15" s="212"/>
      <c r="U15" s="212"/>
      <c r="V15" s="212"/>
      <c r="W15" s="212"/>
      <c r="X15" s="213"/>
      <c r="Y15" s="214"/>
      <c r="Z15" s="214"/>
    </row>
    <row r="16" spans="1:26" ht="15.75" thickBot="1" x14ac:dyDescent="0.3">
      <c r="G16" s="209">
        <f>SUM(H16:H31)</f>
        <v>12</v>
      </c>
      <c r="H16" s="235">
        <f>MAX(K16:N16)+MAX(U16:X16)</f>
        <v>4</v>
      </c>
      <c r="I16" s="29" t="s">
        <v>148</v>
      </c>
      <c r="M16" s="249">
        <v>1</v>
      </c>
      <c r="N16" s="249">
        <v>2</v>
      </c>
      <c r="O16" s="218">
        <f>(J16+K16)*$Y$3</f>
        <v>0</v>
      </c>
      <c r="P16" s="218"/>
      <c r="Q16" s="202"/>
      <c r="R16" s="219" t="s">
        <v>122</v>
      </c>
      <c r="S16" s="219" t="s">
        <v>72</v>
      </c>
      <c r="T16" s="220"/>
      <c r="U16" s="220">
        <v>2</v>
      </c>
      <c r="V16" s="220"/>
      <c r="W16" s="220"/>
      <c r="X16" s="221"/>
      <c r="Y16" s="218">
        <f>(T16+U16)*$Y$3</f>
        <v>1</v>
      </c>
      <c r="Z16" s="218"/>
    </row>
    <row r="17" spans="1:26" x14ac:dyDescent="0.25">
      <c r="A17" s="28" t="s">
        <v>19</v>
      </c>
      <c r="B17" s="282"/>
      <c r="C17" s="282" t="s">
        <v>13</v>
      </c>
      <c r="D17" s="222">
        <f>(J6+K6)*$Y$3</f>
        <v>2</v>
      </c>
      <c r="G17" s="263"/>
      <c r="H17" s="235">
        <f t="shared" ref="H17:H31" si="3">MAX(K17:N17)+MAX(U17:X17)</f>
        <v>3</v>
      </c>
      <c r="I17" s="59" t="s">
        <v>111</v>
      </c>
      <c r="J17" s="274">
        <v>1</v>
      </c>
      <c r="K17" s="274"/>
      <c r="L17" s="274">
        <v>2</v>
      </c>
      <c r="M17" s="274">
        <v>1</v>
      </c>
      <c r="N17" s="274"/>
      <c r="O17" s="223">
        <f t="shared" ref="O17:O31" si="4">(J17+K17)*$Y$3</f>
        <v>0.5</v>
      </c>
      <c r="P17" s="223"/>
      <c r="Q17" s="202"/>
      <c r="R17" s="59" t="s">
        <v>98</v>
      </c>
      <c r="S17" s="59" t="s">
        <v>97</v>
      </c>
      <c r="T17" s="274"/>
      <c r="U17" s="274">
        <v>1</v>
      </c>
      <c r="V17" s="274"/>
      <c r="W17" s="274"/>
      <c r="Y17" s="223">
        <f t="shared" ref="Y17:Y31" si="5">(T17+U17)*$Y$3</f>
        <v>0.5</v>
      </c>
      <c r="Z17" s="223"/>
    </row>
    <row r="18" spans="1:26" ht="15.75" thickBot="1" x14ac:dyDescent="0.3">
      <c r="A18" s="29"/>
      <c r="C18" s="266" t="s">
        <v>14</v>
      </c>
      <c r="D18" s="224">
        <f>(J2+K2)*$Y$2</f>
        <v>2.4000000000000004</v>
      </c>
      <c r="G18" s="263"/>
      <c r="H18" s="235">
        <f t="shared" si="3"/>
        <v>3</v>
      </c>
      <c r="I18" s="59" t="s">
        <v>134</v>
      </c>
      <c r="J18" s="274"/>
      <c r="K18" s="274"/>
      <c r="L18" s="274">
        <v>1</v>
      </c>
      <c r="M18" s="274">
        <v>1</v>
      </c>
      <c r="N18" s="274"/>
      <c r="O18" s="223">
        <f t="shared" si="4"/>
        <v>0</v>
      </c>
      <c r="P18" s="223"/>
      <c r="Q18" s="202"/>
      <c r="R18" s="59" t="s">
        <v>121</v>
      </c>
      <c r="S18" s="59" t="s">
        <v>95</v>
      </c>
      <c r="T18" s="274"/>
      <c r="U18" s="274">
        <v>2</v>
      </c>
      <c r="V18" s="274"/>
      <c r="W18" s="274"/>
      <c r="Y18" s="223">
        <f t="shared" si="5"/>
        <v>1</v>
      </c>
      <c r="Z18" s="223"/>
    </row>
    <row r="19" spans="1:26" ht="16.5" thickTop="1" thickBot="1" x14ac:dyDescent="0.3">
      <c r="A19" s="30"/>
      <c r="B19" s="269"/>
      <c r="C19" s="225" t="s">
        <v>7</v>
      </c>
      <c r="D19" s="226">
        <f>SUM(D17:D18)</f>
        <v>4.4000000000000004</v>
      </c>
      <c r="G19" s="263"/>
      <c r="H19" s="235">
        <f t="shared" si="3"/>
        <v>1</v>
      </c>
      <c r="I19" s="59"/>
      <c r="J19" s="274"/>
      <c r="K19" s="274"/>
      <c r="L19" s="274"/>
      <c r="M19" s="274"/>
      <c r="N19" s="274"/>
      <c r="O19" s="223">
        <f t="shared" si="4"/>
        <v>0</v>
      </c>
      <c r="P19" s="223"/>
      <c r="Q19" s="202"/>
      <c r="R19" s="59" t="s">
        <v>368</v>
      </c>
      <c r="S19" s="59" t="s">
        <v>328</v>
      </c>
      <c r="T19" s="274"/>
      <c r="U19" s="274">
        <v>1</v>
      </c>
      <c r="V19" s="274"/>
      <c r="W19" s="274"/>
      <c r="Y19" s="223">
        <f t="shared" si="5"/>
        <v>0.5</v>
      </c>
      <c r="Z19" s="223"/>
    </row>
    <row r="20" spans="1:26" ht="15.75" thickBot="1" x14ac:dyDescent="0.3">
      <c r="G20" s="263"/>
      <c r="H20" s="235">
        <f t="shared" si="3"/>
        <v>0</v>
      </c>
      <c r="I20" s="59"/>
      <c r="J20" s="274"/>
      <c r="K20" s="274"/>
      <c r="L20" s="274"/>
      <c r="M20" s="274"/>
      <c r="N20" s="274"/>
      <c r="O20" s="223">
        <f t="shared" si="4"/>
        <v>0</v>
      </c>
      <c r="P20" s="223"/>
      <c r="Q20" s="202"/>
      <c r="R20" s="59"/>
      <c r="S20" s="59"/>
      <c r="T20" s="274"/>
      <c r="U20" s="274"/>
      <c r="V20" s="274"/>
      <c r="W20" s="274"/>
      <c r="Y20" s="223">
        <f t="shared" si="5"/>
        <v>0</v>
      </c>
      <c r="Z20" s="223"/>
    </row>
    <row r="21" spans="1:26" x14ac:dyDescent="0.25">
      <c r="A21" s="227" t="s">
        <v>262</v>
      </c>
      <c r="B21" s="282"/>
      <c r="C21" s="282"/>
      <c r="D21" s="280"/>
      <c r="G21" s="263"/>
      <c r="H21" s="235">
        <f t="shared" si="3"/>
        <v>1</v>
      </c>
      <c r="I21" s="29" t="s">
        <v>117</v>
      </c>
      <c r="J21" s="274"/>
      <c r="K21" s="274">
        <v>1</v>
      </c>
      <c r="L21" s="274">
        <v>1</v>
      </c>
      <c r="M21" s="274">
        <v>1</v>
      </c>
      <c r="N21" s="274"/>
      <c r="O21" s="223">
        <f t="shared" si="4"/>
        <v>0.5</v>
      </c>
      <c r="P21" s="223"/>
      <c r="Q21" s="202"/>
      <c r="R21" s="59"/>
      <c r="S21" s="59"/>
      <c r="T21" s="274"/>
      <c r="U21" s="274"/>
      <c r="V21" s="274"/>
      <c r="W21" s="274"/>
      <c r="Y21" s="223">
        <f t="shared" si="5"/>
        <v>0</v>
      </c>
      <c r="Z21" s="223"/>
    </row>
    <row r="22" spans="1:26" x14ac:dyDescent="0.25">
      <c r="A22" s="228"/>
      <c r="B22" s="164" t="s">
        <v>251</v>
      </c>
      <c r="C22" s="164"/>
      <c r="D22" s="165"/>
      <c r="G22" s="263"/>
      <c r="H22" s="235">
        <f t="shared" si="3"/>
        <v>0</v>
      </c>
      <c r="I22" s="59"/>
      <c r="J22" s="274"/>
      <c r="K22" s="274"/>
      <c r="L22" s="274"/>
      <c r="M22" s="274"/>
      <c r="N22" s="274"/>
      <c r="O22" s="223">
        <f t="shared" si="4"/>
        <v>0</v>
      </c>
      <c r="P22" s="223"/>
      <c r="Q22" s="202"/>
      <c r="R22" s="229"/>
      <c r="S22" s="229"/>
      <c r="T22" s="230"/>
      <c r="U22" s="230"/>
      <c r="V22" s="230"/>
      <c r="W22" s="230"/>
      <c r="Y22" s="223">
        <f t="shared" si="5"/>
        <v>0</v>
      </c>
      <c r="Z22" s="223"/>
    </row>
    <row r="23" spans="1:26" x14ac:dyDescent="0.25">
      <c r="A23" s="29"/>
      <c r="B23" s="166">
        <v>2</v>
      </c>
      <c r="C23" s="24" t="s">
        <v>20</v>
      </c>
      <c r="D23" s="25">
        <f>B23*0.5</f>
        <v>1</v>
      </c>
      <c r="G23" s="263"/>
      <c r="H23" s="235">
        <f t="shared" si="3"/>
        <v>0</v>
      </c>
      <c r="I23" s="59"/>
      <c r="J23" s="274"/>
      <c r="K23" s="274"/>
      <c r="L23" s="274"/>
      <c r="M23" s="274"/>
      <c r="N23" s="274"/>
      <c r="O23" s="223">
        <f t="shared" si="4"/>
        <v>0</v>
      </c>
      <c r="P23" s="223"/>
      <c r="Q23" s="202"/>
      <c r="R23" s="59"/>
      <c r="S23" s="59"/>
      <c r="T23" s="274"/>
      <c r="U23" s="274"/>
      <c r="V23" s="274"/>
      <c r="W23" s="274"/>
      <c r="Y23" s="223">
        <f t="shared" si="5"/>
        <v>0</v>
      </c>
      <c r="Z23" s="223"/>
    </row>
    <row r="24" spans="1:26" x14ac:dyDescent="0.25">
      <c r="A24" s="29"/>
      <c r="B24" s="166"/>
      <c r="C24" s="24" t="s">
        <v>21</v>
      </c>
      <c r="D24" s="25">
        <f>B24</f>
        <v>0</v>
      </c>
      <c r="G24" s="263"/>
      <c r="H24" s="235">
        <f t="shared" si="3"/>
        <v>0</v>
      </c>
      <c r="I24" s="59"/>
      <c r="J24" s="274"/>
      <c r="K24" s="274"/>
      <c r="L24" s="274"/>
      <c r="M24" s="274"/>
      <c r="N24" s="274"/>
      <c r="O24" s="223">
        <f t="shared" si="4"/>
        <v>0</v>
      </c>
      <c r="P24" s="223"/>
      <c r="Q24" s="202"/>
      <c r="R24" s="59"/>
      <c r="S24" s="59"/>
      <c r="T24" s="274"/>
      <c r="U24" s="274"/>
      <c r="V24" s="274"/>
      <c r="W24" s="274"/>
      <c r="Y24" s="223">
        <f t="shared" si="5"/>
        <v>0</v>
      </c>
      <c r="Z24" s="223"/>
    </row>
    <row r="25" spans="1:26" x14ac:dyDescent="0.25">
      <c r="A25" s="29"/>
      <c r="B25" s="166">
        <v>1</v>
      </c>
      <c r="C25" s="24" t="s">
        <v>22</v>
      </c>
      <c r="D25" s="25">
        <f t="shared" ref="D25:D26" si="6">B25</f>
        <v>1</v>
      </c>
      <c r="G25" s="263"/>
      <c r="H25" s="235">
        <f t="shared" si="3"/>
        <v>0</v>
      </c>
      <c r="I25" s="59"/>
      <c r="J25" s="274"/>
      <c r="K25" s="274"/>
      <c r="L25" s="274"/>
      <c r="M25" s="274"/>
      <c r="N25" s="274"/>
      <c r="O25" s="223">
        <f t="shared" si="4"/>
        <v>0</v>
      </c>
      <c r="P25" s="223"/>
      <c r="Q25" s="202"/>
      <c r="R25" s="59"/>
      <c r="S25" s="59"/>
      <c r="T25" s="274"/>
      <c r="U25" s="274"/>
      <c r="V25" s="274"/>
      <c r="W25" s="274"/>
      <c r="Y25" s="223">
        <f t="shared" si="5"/>
        <v>0</v>
      </c>
      <c r="Z25" s="223"/>
    </row>
    <row r="26" spans="1:26" x14ac:dyDescent="0.25">
      <c r="A26" s="29"/>
      <c r="B26" s="166">
        <v>1</v>
      </c>
      <c r="C26" s="24" t="s">
        <v>23</v>
      </c>
      <c r="D26" s="25">
        <f t="shared" si="6"/>
        <v>1</v>
      </c>
      <c r="G26" s="263"/>
      <c r="H26" s="235">
        <f t="shared" si="3"/>
        <v>0</v>
      </c>
      <c r="I26" s="59"/>
      <c r="J26" s="274"/>
      <c r="K26" s="274"/>
      <c r="L26" s="274"/>
      <c r="M26" s="274"/>
      <c r="N26" s="274"/>
      <c r="O26" s="223">
        <f t="shared" si="4"/>
        <v>0</v>
      </c>
      <c r="P26" s="223"/>
      <c r="Q26" s="202"/>
      <c r="R26" s="59"/>
      <c r="S26" s="59"/>
      <c r="T26" s="274"/>
      <c r="U26" s="274"/>
      <c r="V26" s="274"/>
      <c r="W26" s="274"/>
      <c r="Y26" s="223">
        <f t="shared" si="5"/>
        <v>0</v>
      </c>
      <c r="Z26" s="223"/>
    </row>
    <row r="27" spans="1:26" ht="15.75" thickBot="1" x14ac:dyDescent="0.3">
      <c r="A27" s="30"/>
      <c r="B27" s="167"/>
      <c r="C27" s="168" t="s">
        <v>25</v>
      </c>
      <c r="D27" s="169">
        <f>SUM(D23:D26)</f>
        <v>3</v>
      </c>
      <c r="G27" s="263"/>
      <c r="H27" s="235">
        <f t="shared" si="3"/>
        <v>0</v>
      </c>
      <c r="I27" s="59"/>
      <c r="J27" s="274"/>
      <c r="K27" s="274"/>
      <c r="L27" s="274"/>
      <c r="M27" s="274"/>
      <c r="N27" s="274"/>
      <c r="O27" s="223">
        <f t="shared" si="4"/>
        <v>0</v>
      </c>
      <c r="P27" s="223"/>
      <c r="Q27" s="202"/>
      <c r="R27" s="59"/>
      <c r="S27" s="59"/>
      <c r="T27" s="274"/>
      <c r="U27" s="274"/>
      <c r="V27" s="274"/>
      <c r="W27" s="274"/>
      <c r="Y27" s="223">
        <f t="shared" si="5"/>
        <v>0</v>
      </c>
      <c r="Z27" s="223"/>
    </row>
    <row r="28" spans="1:26" ht="15.75" thickBot="1" x14ac:dyDescent="0.3">
      <c r="G28" s="263"/>
      <c r="H28" s="235">
        <f t="shared" si="3"/>
        <v>0</v>
      </c>
      <c r="I28" s="59"/>
      <c r="J28" s="274"/>
      <c r="K28" s="274"/>
      <c r="L28" s="274"/>
      <c r="M28" s="274"/>
      <c r="N28" s="274"/>
      <c r="O28" s="223">
        <f t="shared" si="4"/>
        <v>0</v>
      </c>
      <c r="P28" s="223"/>
      <c r="Q28" s="202"/>
      <c r="R28" s="59"/>
      <c r="S28" s="59"/>
      <c r="T28" s="274"/>
      <c r="U28" s="274"/>
      <c r="V28" s="274"/>
      <c r="W28" s="274"/>
      <c r="Y28" s="223">
        <f t="shared" si="5"/>
        <v>0</v>
      </c>
      <c r="Z28" s="223"/>
    </row>
    <row r="29" spans="1:26" x14ac:dyDescent="0.25">
      <c r="A29" s="227" t="s">
        <v>263</v>
      </c>
      <c r="B29" s="282"/>
      <c r="C29" s="282"/>
      <c r="D29" s="280"/>
      <c r="G29" s="263"/>
      <c r="H29" s="235">
        <f t="shared" si="3"/>
        <v>0</v>
      </c>
      <c r="I29" s="59"/>
      <c r="J29" s="274"/>
      <c r="K29" s="274"/>
      <c r="L29" s="274"/>
      <c r="M29" s="274"/>
      <c r="N29" s="274"/>
      <c r="O29" s="223">
        <f t="shared" si="4"/>
        <v>0</v>
      </c>
      <c r="P29" s="223"/>
      <c r="Q29" s="202"/>
      <c r="R29" s="59"/>
      <c r="S29" s="59"/>
      <c r="T29" s="274"/>
      <c r="U29" s="274"/>
      <c r="V29" s="274"/>
      <c r="W29" s="274"/>
      <c r="Y29" s="223">
        <f t="shared" si="5"/>
        <v>0</v>
      </c>
      <c r="Z29" s="223"/>
    </row>
    <row r="30" spans="1:26" x14ac:dyDescent="0.25">
      <c r="A30" s="228"/>
      <c r="C30" s="249" t="s">
        <v>26</v>
      </c>
      <c r="D30" s="262">
        <f>P2</f>
        <v>0</v>
      </c>
      <c r="G30" s="263"/>
      <c r="H30" s="235">
        <f t="shared" si="3"/>
        <v>0</v>
      </c>
      <c r="I30" s="59"/>
      <c r="J30" s="274"/>
      <c r="K30" s="274"/>
      <c r="L30" s="274"/>
      <c r="M30" s="274"/>
      <c r="N30" s="274"/>
      <c r="O30" s="223">
        <f t="shared" si="4"/>
        <v>0</v>
      </c>
      <c r="P30" s="223"/>
      <c r="Q30" s="202"/>
      <c r="R30" s="59"/>
      <c r="S30" s="59"/>
      <c r="T30" s="274"/>
      <c r="U30" s="274"/>
      <c r="V30" s="274"/>
      <c r="W30" s="274"/>
      <c r="Y30" s="223">
        <f t="shared" si="5"/>
        <v>0</v>
      </c>
      <c r="Z30" s="223"/>
    </row>
    <row r="31" spans="1:26" ht="15.75" thickBot="1" x14ac:dyDescent="0.3">
      <c r="A31" s="29"/>
      <c r="B31" s="164" t="s">
        <v>251</v>
      </c>
      <c r="C31" s="164"/>
      <c r="D31" s="231"/>
      <c r="G31" s="268"/>
      <c r="H31" s="235">
        <f t="shared" si="3"/>
        <v>0</v>
      </c>
      <c r="I31" s="82"/>
      <c r="J31" s="277"/>
      <c r="K31" s="277"/>
      <c r="L31" s="277"/>
      <c r="M31" s="277"/>
      <c r="N31" s="277"/>
      <c r="O31" s="223">
        <f t="shared" si="4"/>
        <v>0</v>
      </c>
      <c r="P31" s="223"/>
      <c r="Q31" s="233"/>
      <c r="R31" s="82"/>
      <c r="S31" s="82"/>
      <c r="T31" s="277"/>
      <c r="U31" s="277"/>
      <c r="V31" s="277"/>
      <c r="W31" s="277"/>
      <c r="X31" s="269"/>
      <c r="Y31" s="223">
        <f t="shared" si="5"/>
        <v>0</v>
      </c>
      <c r="Z31" s="223"/>
    </row>
    <row r="32" spans="1:26" ht="15.75" thickBot="1" x14ac:dyDescent="0.3">
      <c r="A32" s="29"/>
      <c r="B32" s="166"/>
      <c r="C32" s="24" t="s">
        <v>16</v>
      </c>
      <c r="D32" s="25">
        <f>INT(B32/4)</f>
        <v>0</v>
      </c>
      <c r="G32" s="190" t="s">
        <v>278</v>
      </c>
      <c r="H32" s="191" t="s">
        <v>70</v>
      </c>
      <c r="I32" s="192" t="s">
        <v>256</v>
      </c>
      <c r="J32" s="193" t="s">
        <v>247</v>
      </c>
      <c r="K32" s="194" t="s">
        <v>213</v>
      </c>
      <c r="L32" s="194" t="s">
        <v>100</v>
      </c>
      <c r="M32" s="194" t="s">
        <v>214</v>
      </c>
      <c r="N32" s="194" t="s">
        <v>215</v>
      </c>
      <c r="O32" s="195" t="s">
        <v>27</v>
      </c>
      <c r="P32" s="195" t="s">
        <v>255</v>
      </c>
      <c r="Q32" s="196"/>
      <c r="R32" s="192" t="s">
        <v>42</v>
      </c>
      <c r="S32" s="192" t="s">
        <v>256</v>
      </c>
      <c r="T32" s="193" t="s">
        <v>247</v>
      </c>
      <c r="U32" s="194" t="s">
        <v>213</v>
      </c>
      <c r="V32" s="194" t="s">
        <v>100</v>
      </c>
      <c r="W32" s="194" t="s">
        <v>214</v>
      </c>
      <c r="X32" s="194" t="s">
        <v>215</v>
      </c>
      <c r="Y32" s="195" t="s">
        <v>27</v>
      </c>
      <c r="Z32" s="195" t="s">
        <v>255</v>
      </c>
    </row>
    <row r="33" spans="1:26" ht="15.75" thickBot="1" x14ac:dyDescent="0.3">
      <c r="A33" s="29"/>
      <c r="B33" s="166"/>
      <c r="C33" s="24" t="s">
        <v>17</v>
      </c>
      <c r="D33" s="25">
        <f>INT(B33/3)</f>
        <v>0</v>
      </c>
      <c r="G33" s="272" t="s">
        <v>164</v>
      </c>
      <c r="H33" s="122" t="s">
        <v>258</v>
      </c>
      <c r="I33" s="208"/>
      <c r="J33" s="142"/>
      <c r="K33" s="142"/>
      <c r="L33" s="142"/>
      <c r="M33" s="142"/>
      <c r="N33" s="160"/>
      <c r="O33" s="163"/>
      <c r="P33" s="163"/>
      <c r="Q33" s="207"/>
      <c r="R33" s="208"/>
      <c r="S33" s="208"/>
      <c r="T33" s="142"/>
      <c r="U33" s="142"/>
      <c r="V33" s="142"/>
      <c r="W33" s="142"/>
      <c r="X33" s="160"/>
      <c r="Y33" s="163"/>
      <c r="Z33" s="163"/>
    </row>
    <row r="34" spans="1:26" x14ac:dyDescent="0.25">
      <c r="A34" s="29"/>
      <c r="B34" s="166"/>
      <c r="C34" s="24" t="s">
        <v>18</v>
      </c>
      <c r="D34" s="25">
        <f>B34</f>
        <v>0</v>
      </c>
      <c r="G34" s="209" t="s">
        <v>261</v>
      </c>
      <c r="H34" s="234" t="s">
        <v>258</v>
      </c>
      <c r="I34" s="216"/>
      <c r="J34" s="212"/>
      <c r="K34" s="212"/>
      <c r="L34" s="212"/>
      <c r="M34" s="212"/>
      <c r="N34" s="213"/>
      <c r="O34" s="214"/>
      <c r="P34" s="214"/>
      <c r="Q34" s="215"/>
      <c r="R34" s="216"/>
      <c r="S34" s="216"/>
      <c r="T34" s="212"/>
      <c r="U34" s="212"/>
      <c r="V34" s="212"/>
      <c r="W34" s="212"/>
      <c r="X34" s="213"/>
      <c r="Y34" s="214"/>
      <c r="Z34" s="214"/>
    </row>
    <row r="35" spans="1:26" x14ac:dyDescent="0.25">
      <c r="A35" s="29"/>
      <c r="C35" s="249" t="s">
        <v>12</v>
      </c>
      <c r="D35" s="141">
        <f>INT((D14-10)/5)</f>
        <v>4</v>
      </c>
      <c r="G35" s="209">
        <f>SUM(H35:H36)</f>
        <v>0</v>
      </c>
      <c r="H35" s="235">
        <f>MAX(K35:N35)+MAX(U35:X35)</f>
        <v>0</v>
      </c>
      <c r="I35" s="29"/>
      <c r="O35" s="218">
        <f>(J35+K35)*$Y$3</f>
        <v>0</v>
      </c>
      <c r="P35" s="218"/>
      <c r="Q35" s="202"/>
      <c r="R35" s="219"/>
      <c r="S35" s="219"/>
      <c r="T35" s="220"/>
      <c r="U35" s="220"/>
      <c r="V35" s="220"/>
      <c r="W35" s="220"/>
      <c r="X35" s="221"/>
      <c r="Y35" s="218">
        <f>(T35+U35)*$Y$3</f>
        <v>0</v>
      </c>
      <c r="Z35" s="218"/>
    </row>
    <row r="36" spans="1:26" ht="15.75" thickBot="1" x14ac:dyDescent="0.3">
      <c r="A36" s="29"/>
      <c r="C36" s="271" t="s">
        <v>7</v>
      </c>
      <c r="D36" s="236">
        <f>D27-(D30+D35)</f>
        <v>-1</v>
      </c>
      <c r="G36" s="273"/>
      <c r="H36" s="235">
        <f t="shared" ref="H36" si="7">MAX(K36:N36)+MAX(U36:X36)</f>
        <v>0</v>
      </c>
      <c r="I36" s="59"/>
      <c r="J36" s="274"/>
      <c r="K36" s="274"/>
      <c r="L36" s="274"/>
      <c r="M36" s="274"/>
      <c r="N36" s="274"/>
      <c r="O36" s="223">
        <f t="shared" ref="O36" si="8">(J36+K36)*$Y$3</f>
        <v>0</v>
      </c>
      <c r="P36" s="223"/>
      <c r="Q36" s="202"/>
      <c r="R36" s="59"/>
      <c r="S36" s="59"/>
      <c r="T36" s="274"/>
      <c r="U36" s="274"/>
      <c r="V36" s="274"/>
      <c r="W36" s="274"/>
      <c r="Y36" s="223">
        <f t="shared" ref="Y36" si="9">(T36+U36)*$Y$3</f>
        <v>0</v>
      </c>
      <c r="Z36" s="223"/>
    </row>
    <row r="37" spans="1:26" ht="16.5" thickTop="1" thickBot="1" x14ac:dyDescent="0.3">
      <c r="A37" s="30"/>
      <c r="B37" s="269"/>
      <c r="C37" s="269" t="s">
        <v>34</v>
      </c>
      <c r="D37" s="270">
        <f>IF(D36&lt;=0,0,D35)</f>
        <v>0</v>
      </c>
      <c r="G37" s="258" t="s">
        <v>268</v>
      </c>
      <c r="H37" s="191" t="s">
        <v>70</v>
      </c>
      <c r="I37" s="192" t="s">
        <v>256</v>
      </c>
      <c r="J37" s="193" t="s">
        <v>247</v>
      </c>
      <c r="K37" s="194" t="s">
        <v>213</v>
      </c>
      <c r="L37" s="194" t="s">
        <v>100</v>
      </c>
      <c r="M37" s="194" t="s">
        <v>214</v>
      </c>
      <c r="N37" s="194" t="s">
        <v>215</v>
      </c>
      <c r="O37" s="195" t="s">
        <v>27</v>
      </c>
      <c r="P37" s="195" t="s">
        <v>255</v>
      </c>
      <c r="Q37" s="196"/>
      <c r="R37" s="192" t="s">
        <v>42</v>
      </c>
      <c r="S37" s="237" t="s">
        <v>256</v>
      </c>
      <c r="T37" s="193" t="s">
        <v>247</v>
      </c>
      <c r="U37" s="194" t="s">
        <v>213</v>
      </c>
      <c r="V37" s="194" t="s">
        <v>100</v>
      </c>
      <c r="W37" s="194" t="s">
        <v>214</v>
      </c>
      <c r="X37" s="194" t="s">
        <v>215</v>
      </c>
      <c r="Y37" s="195" t="s">
        <v>27</v>
      </c>
      <c r="Z37" s="195" t="s">
        <v>255</v>
      </c>
    </row>
    <row r="38" spans="1:26" x14ac:dyDescent="0.25">
      <c r="G38" s="278" t="s">
        <v>437</v>
      </c>
      <c r="H38" s="238">
        <f t="shared" ref="H38:H41" si="10">MAX(K38:N38)+MAX(U38:X38)</f>
        <v>1</v>
      </c>
      <c r="I38" s="494" t="s">
        <v>438</v>
      </c>
      <c r="O38" s="218">
        <f t="shared" ref="O38:O41" si="11">(J38+K38)*$Y$3</f>
        <v>0</v>
      </c>
      <c r="P38" s="218"/>
      <c r="Q38" s="202"/>
      <c r="R38" s="29" t="s">
        <v>369</v>
      </c>
      <c r="T38" s="249">
        <v>1</v>
      </c>
      <c r="U38" s="249">
        <v>1</v>
      </c>
      <c r="V38" s="249">
        <v>1</v>
      </c>
      <c r="Y38" s="218">
        <f t="shared" ref="Y38:Y41" si="12">(T38+U38)*$Y$3</f>
        <v>1</v>
      </c>
      <c r="Z38" s="218"/>
    </row>
    <row r="39" spans="1:26" ht="15.75" thickBot="1" x14ac:dyDescent="0.3">
      <c r="G39" s="281" t="s">
        <v>178</v>
      </c>
      <c r="H39" s="232">
        <f t="shared" si="10"/>
        <v>0</v>
      </c>
      <c r="I39" s="313" t="s">
        <v>438</v>
      </c>
      <c r="J39" s="277"/>
      <c r="K39" s="277"/>
      <c r="L39" s="277"/>
      <c r="M39" s="277"/>
      <c r="N39" s="277"/>
      <c r="O39" s="239">
        <f t="shared" si="11"/>
        <v>0</v>
      </c>
      <c r="P39" s="239"/>
      <c r="Q39" s="233"/>
      <c r="R39" s="312" t="s">
        <v>438</v>
      </c>
      <c r="S39" s="269"/>
      <c r="T39" s="269"/>
      <c r="U39" s="269"/>
      <c r="V39" s="269"/>
      <c r="W39" s="269"/>
      <c r="X39" s="269"/>
      <c r="Y39" s="239">
        <f t="shared" si="12"/>
        <v>0</v>
      </c>
      <c r="Z39" s="239"/>
    </row>
    <row r="40" spans="1:26" ht="15.75" thickBot="1" x14ac:dyDescent="0.3">
      <c r="C40" s="275" t="s">
        <v>27</v>
      </c>
      <c r="D40" s="275">
        <f>D19-D37</f>
        <v>4.4000000000000004</v>
      </c>
      <c r="G40" s="278" t="s">
        <v>271</v>
      </c>
      <c r="H40" s="238">
        <f t="shared" si="10"/>
        <v>0</v>
      </c>
      <c r="I40" s="97"/>
      <c r="J40" s="279"/>
      <c r="K40" s="279"/>
      <c r="L40" s="279"/>
      <c r="M40" s="279"/>
      <c r="N40" s="279"/>
      <c r="O40" s="240">
        <f t="shared" si="11"/>
        <v>0</v>
      </c>
      <c r="P40" s="240"/>
      <c r="Q40" s="207"/>
      <c r="R40" s="28"/>
      <c r="S40" s="28"/>
      <c r="T40" s="282"/>
      <c r="U40" s="282"/>
      <c r="V40" s="282"/>
      <c r="W40" s="282"/>
      <c r="X40" s="282"/>
      <c r="Y40" s="240">
        <f t="shared" si="12"/>
        <v>0</v>
      </c>
      <c r="Z40" s="240"/>
    </row>
    <row r="41" spans="1:26" ht="16.5" thickTop="1" thickBot="1" x14ac:dyDescent="0.3">
      <c r="G41" s="283" t="s">
        <v>178</v>
      </c>
      <c r="H41" s="232">
        <f t="shared" si="10"/>
        <v>0</v>
      </c>
      <c r="I41" s="30"/>
      <c r="J41" s="269"/>
      <c r="K41" s="269"/>
      <c r="L41" s="269"/>
      <c r="M41" s="269"/>
      <c r="N41" s="269"/>
      <c r="O41" s="239">
        <f t="shared" si="11"/>
        <v>0</v>
      </c>
      <c r="P41" s="239"/>
      <c r="Q41" s="233"/>
      <c r="R41" s="30"/>
      <c r="S41" s="30"/>
      <c r="T41" s="269"/>
      <c r="U41" s="269"/>
      <c r="V41" s="269"/>
      <c r="W41" s="269"/>
      <c r="X41" s="269"/>
      <c r="Y41" s="239">
        <f t="shared" si="12"/>
        <v>0</v>
      </c>
      <c r="Z41" s="239"/>
    </row>
    <row r="42" spans="1:26" ht="15.75" thickBot="1" x14ac:dyDescent="0.3"/>
    <row r="43" spans="1:26" ht="15.75" thickBot="1" x14ac:dyDescent="0.3">
      <c r="G43" s="258" t="s">
        <v>311</v>
      </c>
      <c r="H43" s="191" t="s">
        <v>70</v>
      </c>
      <c r="I43" s="192" t="s">
        <v>256</v>
      </c>
      <c r="J43" s="193" t="s">
        <v>247</v>
      </c>
      <c r="K43" s="194" t="s">
        <v>213</v>
      </c>
      <c r="L43" s="194" t="s">
        <v>100</v>
      </c>
      <c r="M43" s="194" t="s">
        <v>214</v>
      </c>
      <c r="N43" s="194" t="s">
        <v>215</v>
      </c>
      <c r="O43" s="195" t="s">
        <v>27</v>
      </c>
      <c r="P43" s="195" t="s">
        <v>255</v>
      </c>
      <c r="Q43" s="196"/>
      <c r="R43" s="192" t="s">
        <v>42</v>
      </c>
      <c r="S43" s="192" t="s">
        <v>256</v>
      </c>
      <c r="T43" s="193" t="s">
        <v>247</v>
      </c>
      <c r="U43" s="194" t="s">
        <v>213</v>
      </c>
      <c r="V43" s="194" t="s">
        <v>100</v>
      </c>
      <c r="W43" s="194" t="s">
        <v>214</v>
      </c>
      <c r="X43" s="194" t="s">
        <v>215</v>
      </c>
      <c r="Y43" s="195" t="s">
        <v>27</v>
      </c>
      <c r="Z43" s="195" t="s">
        <v>255</v>
      </c>
    </row>
    <row r="44" spans="1:26" ht="15.75" thickBot="1" x14ac:dyDescent="0.3">
      <c r="G44" s="272" t="s">
        <v>312</v>
      </c>
      <c r="H44" s="238">
        <f t="shared" ref="H44:H45" si="13">MAX(K44:N44)+MAX(U44:X44)</f>
        <v>1</v>
      </c>
      <c r="I44" s="274" t="s">
        <v>9</v>
      </c>
      <c r="J44" s="274">
        <v>1</v>
      </c>
      <c r="K44" s="274"/>
      <c r="L44" s="274">
        <v>1</v>
      </c>
      <c r="M44" s="274">
        <v>1</v>
      </c>
      <c r="N44" s="274"/>
      <c r="O44" s="223">
        <f t="shared" ref="O44:O45" si="14">(J44+K44)*$Y$3</f>
        <v>0.5</v>
      </c>
      <c r="P44" s="223"/>
      <c r="Q44" s="202"/>
      <c r="R44" s="70"/>
      <c r="Y44" s="223">
        <f t="shared" ref="Y44:Y45" si="15">(T44+U44)*$Y$3</f>
        <v>0</v>
      </c>
      <c r="Z44" s="223"/>
    </row>
    <row r="45" spans="1:26" ht="15.75" thickBot="1" x14ac:dyDescent="0.3">
      <c r="G45" s="311"/>
      <c r="H45" s="232">
        <f t="shared" si="13"/>
        <v>0</v>
      </c>
      <c r="I45" s="277"/>
      <c r="J45" s="277"/>
      <c r="K45" s="277"/>
      <c r="L45" s="277"/>
      <c r="M45" s="277"/>
      <c r="N45" s="277"/>
      <c r="O45" s="239">
        <f t="shared" si="14"/>
        <v>0</v>
      </c>
      <c r="P45" s="239"/>
      <c r="Q45" s="233"/>
      <c r="R45" s="312"/>
      <c r="S45" s="145"/>
      <c r="T45" s="145"/>
      <c r="U45" s="145"/>
      <c r="V45" s="145"/>
      <c r="W45" s="145"/>
      <c r="X45" s="269"/>
      <c r="Y45" s="239">
        <f t="shared" si="15"/>
        <v>0</v>
      </c>
      <c r="Z45" s="239"/>
    </row>
    <row r="46" spans="1:26" ht="15.75" thickBot="1" x14ac:dyDescent="0.3"/>
    <row r="47" spans="1:26" ht="15.75" thickBot="1" x14ac:dyDescent="0.3">
      <c r="G47" s="258" t="s">
        <v>311</v>
      </c>
      <c r="H47" s="191" t="s">
        <v>70</v>
      </c>
      <c r="I47" s="192" t="s">
        <v>256</v>
      </c>
      <c r="J47" s="193" t="s">
        <v>247</v>
      </c>
      <c r="K47" s="194" t="s">
        <v>213</v>
      </c>
      <c r="L47" s="194" t="s">
        <v>100</v>
      </c>
      <c r="M47" s="194" t="s">
        <v>214</v>
      </c>
      <c r="N47" s="194" t="s">
        <v>215</v>
      </c>
      <c r="O47" s="195" t="s">
        <v>27</v>
      </c>
      <c r="P47" s="195" t="s">
        <v>255</v>
      </c>
      <c r="Q47" s="196"/>
      <c r="R47" s="192" t="s">
        <v>42</v>
      </c>
      <c r="S47" s="192" t="s">
        <v>256</v>
      </c>
      <c r="T47" s="193" t="s">
        <v>247</v>
      </c>
      <c r="U47" s="194" t="s">
        <v>213</v>
      </c>
      <c r="V47" s="194" t="s">
        <v>100</v>
      </c>
      <c r="W47" s="194" t="s">
        <v>214</v>
      </c>
      <c r="X47" s="194" t="s">
        <v>215</v>
      </c>
      <c r="Y47" s="195" t="s">
        <v>27</v>
      </c>
      <c r="Z47" s="195" t="s">
        <v>255</v>
      </c>
    </row>
    <row r="48" spans="1:26" ht="15.75" thickBot="1" x14ac:dyDescent="0.3">
      <c r="G48" s="272" t="s">
        <v>201</v>
      </c>
      <c r="H48" s="238">
        <f t="shared" ref="H48:H49" si="16">MAX(K48:N48)+MAX(U48:X48)</f>
        <v>2</v>
      </c>
      <c r="I48" s="59" t="s">
        <v>413</v>
      </c>
      <c r="J48" s="274"/>
      <c r="K48" s="274">
        <v>1</v>
      </c>
      <c r="L48" s="274">
        <v>1</v>
      </c>
      <c r="M48" s="274">
        <v>1</v>
      </c>
      <c r="N48" s="274">
        <v>2</v>
      </c>
      <c r="O48" s="223">
        <f t="shared" ref="O48:O49" si="17">(J48+K48)*$Y$3</f>
        <v>0.5</v>
      </c>
      <c r="P48" s="223"/>
      <c r="Q48" s="202"/>
      <c r="R48" s="70"/>
      <c r="Y48" s="223">
        <f t="shared" ref="Y48:Y49" si="18">(T48+U48)*$Y$3</f>
        <v>0</v>
      </c>
      <c r="Z48" s="223"/>
    </row>
    <row r="49" spans="7:26" ht="15.75" thickBot="1" x14ac:dyDescent="0.3">
      <c r="G49" s="311"/>
      <c r="H49" s="232">
        <f t="shared" si="16"/>
        <v>0</v>
      </c>
      <c r="I49" s="277"/>
      <c r="J49" s="277"/>
      <c r="K49" s="277"/>
      <c r="L49" s="277"/>
      <c r="M49" s="277"/>
      <c r="N49" s="277"/>
      <c r="O49" s="239">
        <f t="shared" si="17"/>
        <v>0</v>
      </c>
      <c r="P49" s="239"/>
      <c r="Q49" s="233"/>
      <c r="R49" s="312"/>
      <c r="S49" s="145"/>
      <c r="T49" s="145"/>
      <c r="U49" s="145"/>
      <c r="V49" s="145"/>
      <c r="W49" s="145"/>
      <c r="X49" s="269"/>
      <c r="Y49" s="239">
        <f t="shared" si="18"/>
        <v>0</v>
      </c>
      <c r="Z49" s="239"/>
    </row>
    <row r="50" spans="7:26" x14ac:dyDescent="0.25">
      <c r="H50" s="249"/>
    </row>
    <row r="51" spans="7:26" x14ac:dyDescent="0.25">
      <c r="H51" s="249"/>
    </row>
    <row r="52" spans="7:26" x14ac:dyDescent="0.25">
      <c r="H52" s="249"/>
    </row>
    <row r="53" spans="7:26" x14ac:dyDescent="0.25">
      <c r="H53" s="249"/>
    </row>
    <row r="54" spans="7:26" x14ac:dyDescent="0.25">
      <c r="H54" s="249"/>
    </row>
  </sheetData>
  <mergeCells count="1">
    <mergeCell ref="T4:U4"/>
  </mergeCells>
  <conditionalFormatting sqref="D2">
    <cfRule type="cellIs" dxfId="5" priority="1" operator="lessThan">
      <formula>0</formula>
    </cfRule>
    <cfRule type="cellIs" dxfId="4" priority="2" operator="equal">
      <formula>0</formula>
    </cfRule>
    <cfRule type="cellIs" dxfId="3" priority="3" operator="greaterThan">
      <formula>0</formula>
    </cfRule>
  </conditionalFormatting>
  <conditionalFormatting sqref="D40">
    <cfRule type="cellIs" dxfId="2" priority="4" operator="equal">
      <formula>0</formula>
    </cfRule>
    <cfRule type="cellIs" dxfId="1" priority="5" operator="lessThan">
      <formula>0</formula>
    </cfRule>
    <cfRule type="cellIs" dxfId="0" priority="6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Midmarch</vt:lpstr>
      <vt:lpstr>The Gates</vt:lpstr>
      <vt:lpstr>Ringbridge</vt:lpstr>
      <vt:lpstr>Aeris</vt:lpstr>
      <vt:lpstr>Vallani</vt:lpstr>
      <vt:lpstr>Dosilac</vt:lpstr>
      <vt:lpstr>Oston</vt:lpstr>
      <vt:lpstr>WyvernBridge</vt:lpstr>
      <vt:lpstr>Tatzleford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2020-01-26T21:20:04Z</cp:lastPrinted>
  <dcterms:created xsi:type="dcterms:W3CDTF">2017-10-30T20:13:27Z</dcterms:created>
  <dcterms:modified xsi:type="dcterms:W3CDTF">2021-07-22T05:48:52Z</dcterms:modified>
</cp:coreProperties>
</file>