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firstSheet="1" activeTab="11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0" i="21"/>
  <c r="N24" i="21" l="1"/>
  <c r="N23" i="21"/>
  <c r="P23" i="21" s="1"/>
  <c r="G35" i="15" l="1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Q49" i="3"/>
  <c r="AB43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H28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29" i="21" l="1"/>
  <c r="P29" i="21" s="1"/>
  <c r="N30" i="21"/>
  <c r="P30" i="21" s="1"/>
  <c r="N31" i="21"/>
  <c r="P31" i="21" s="1"/>
  <c r="N32" i="21"/>
  <c r="P32" i="21" s="1"/>
  <c r="N33" i="21"/>
  <c r="P33" i="21" s="1"/>
  <c r="N34" i="21"/>
  <c r="P34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P16" i="21" s="1"/>
  <c r="N17" i="21"/>
  <c r="N18" i="21"/>
  <c r="P18" i="21" s="1"/>
  <c r="N19" i="21"/>
  <c r="P19" i="21" s="1"/>
  <c r="N25" i="21"/>
  <c r="P25" i="21" s="1"/>
  <c r="P26" i="21"/>
  <c r="P27" i="21"/>
  <c r="N28" i="21"/>
  <c r="P28" i="21" s="1"/>
  <c r="G36" i="15"/>
  <c r="G31" i="15"/>
  <c r="P12" i="21" l="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7" i="3"/>
  <c r="AB38" i="3"/>
  <c r="AB39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1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6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4" i="3"/>
  <c r="AB35" i="3"/>
  <c r="AB41" i="3"/>
  <c r="AB40" i="3"/>
  <c r="AB33" i="3"/>
  <c r="AB32" i="3"/>
  <c r="AB30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A24" i="8"/>
  <c r="D12" i="8"/>
  <c r="M8" i="8"/>
  <c r="J17" i="15" s="1"/>
  <c r="G16" i="15" s="1"/>
  <c r="G17" i="15" s="1"/>
  <c r="D2" i="3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30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<sst xmlns="http://schemas.openxmlformats.org/spreadsheetml/2006/main" count="1835" uniqueCount="596">
  <si>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</si>
  <si>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</si>
  <si>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</si>
  <si>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</si>
  <si>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</si>
  <si>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</si>
  <si>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</si>
  <si>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</si>
  <si>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</si>
  <si>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</si>
  <si>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</si>
  <si>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</si>
  <si>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</si>
  <si>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</si>
  <si>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</si>
  <si>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</si>
  <si>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</si>
  <si>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</si>
  <si>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</si>
  <si>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</si>
  <si>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</si>
  <si>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</si>
  <si>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</si>
  <si>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</si>
  <si>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</si>
  <si>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</si>
  <si>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</si>
  <si>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</si>
  <si>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</si>
  <si>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</si>
  <si>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</si>
  <si>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</si>
  <si>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</si>
  <si>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</si>
  <si>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</si>
  <si>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</si>
  <si>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</si>
  <si>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</si>
  <si>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</si>
  <si>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</si>
  <si>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</si>
  <si>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</si>
  <si>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</si>
  <si>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</si>
  <si>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</si>
  <si>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</si>
  <si>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</si>
  <si>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</si>
  <si>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</si>
  <si>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</si>
  <si>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</si>
  <si>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</si>
  <si>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</si>
  <si>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</si>
  <si>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</si>
  <si>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</si>
  <si>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</si>
  <si>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</si>
  <si>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</si>
  <si>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</si>
  <si>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</si>
  <si>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</si>
  <si>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</si>
  <si>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</si>
  <si>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</si>
  <si>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</si>
  <si>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</si>
  <si>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</si>
  <si>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</si>
  <si>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</si>
  <si>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</si>
  <si>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</si>
  <si>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</si>
  <si>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</si>
  <si>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</si>
  <si>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</si>
  <si>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</si>
  <si>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</si>
  <si>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</si>
  <si>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</si>
  <si>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</si>
  <si>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</si>
  <si>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</si>
  <si>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</si>
  <si>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</si>
  <si>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</si>
  <si>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</si>
  <si>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</si>
  <si>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</si>
  <si>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</si>
  <si>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</si>
  <si>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</si>
  <si>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</si>
  <si>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</si>
  <si>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</si>
  <si>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</si>
  <si>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</si>
  <si>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</si>
  <si>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</si>
  <si>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</si>
  <si>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</si>
  <si>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</si>
  <si>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</si>
  <si>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</si>
  <si>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</si>
  <si>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</si>
  <si>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</si>
  <si>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Bastion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</si>
  <si>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</si>
  <si>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</si>
  <si>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</si>
  <si>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</si>
  <si>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</si>
  <si>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</si>
  <si>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</si>
  <si>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</si>
  <si>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</si>
  <si>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</si>
  <si>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</si>
  <si>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</si>
  <si>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</si>
  <si>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</si>
  <si>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</si>
  <si>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</si>
  <si>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</si>
  <si>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</si>
  <si>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</si>
  <si>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</si>
  <si>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</si>
  <si>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</si>
  <si>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</si>
  <si>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</si>
  <si>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</si>
  <si>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</si>
  <si>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</si>
  <si>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</si>
  <si>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</si>
  <si>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</si>
  <si>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</si>
  <si>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</si>
  <si>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</si>
  <si>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</si>
  <si>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</si>
  <si>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</si>
  <si>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</si>
  <si>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</si>
  <si>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</si>
  <si>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</si>
  <si>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</si>
  <si>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</si>
  <si>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</si>
  <si>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</si>
  <si>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</si>
  <si>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</si>
  <si>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</si>
  <si>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</si>
  <si>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</si>
  <si>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</si>
  <si>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</si>
  <si>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</si>
  <si>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</si>
  <si>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</si>
  <si>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</si>
  <si>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</si>
  <si>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</si>
  <si>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</si>
  <si>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</si>
  <si>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</si>
  <si>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</si>
  <si>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</si>
  <si>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</si>
  <si>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</si>
  <si>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</si>
  <si>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</si>
  <si>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</si>
  <si>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</si>
  <si>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</si>
  <si>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</si>
  <si>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</si>
  <si>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</si>
  <si>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</si>
  <si>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</si>
  <si>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</si>
  <si>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</si>
  <si>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</si>
  <si>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</si>
  <si>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</si>
  <si>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</si>
  <si>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</si>
  <si>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</si>
  <si>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</si>
  <si>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</si>
  <si>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</si>
  <si>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</si>
  <si>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</si>
  <si>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</si>
  <si>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</si>
  <si>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</si>
  <si>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</si>
  <si>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</si>
  <si>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</si>
  <si>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</si>
  <si>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</si>
  <si>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</si>
  <si>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</si>
  <si>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</si>
  <si>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</si>
  <si>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</si>
  <si>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</si>
  <si>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</si>
  <si>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</si>
  <si>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</si>
  <si>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</si>
  <si>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</si>
  <si>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</si>
  <si>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</si>
  <si>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</si>
  <si>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</si>
  <si>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</si>
  <si>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</si>
  <si>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</si>
  <si>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</si>
  <si>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</si>
  <si>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</si>
  <si>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</si>
  <si>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</si>
  <si>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</si>
  <si>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</si>
  <si>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</si>
  <si>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</si>
  <si>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</si>
  <si>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</si>
  <si>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</si>
  <si>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</si>
  <si>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</si>
  <si>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</si>
  <si>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</si>
  <si>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</si>
  <si>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</si>
  <si>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</si>
  <si>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</si>
  <si>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</si>
  <si>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</si>
  <si>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</si>
  <si>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</si>
  <si>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</si>
  <si>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</si>
  <si>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</si>
  <si>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</si>
  <si>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</si>
  <si>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</si>
  <si>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</si>
  <si>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</si>
  <si>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</si>
  <si>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</si>
  <si>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</si>
  <si>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</si>
  <si>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</si>
  <si>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</si>
  <si>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</si>
  <si>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</si>
  <si>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</si>
  <si>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</si>
  <si>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</si>
  <si>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</si>
  <si>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</si>
  <si>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</si>
  <si>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</si>
  <si>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</si>
  <si>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</si>
  <si>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</si>
  <si>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</si>
  <si>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</si>
  <si>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</si>
  <si>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</si>
  <si>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</si>
  <si>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</si>
  <si>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</si>
  <si>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</si>
  <si>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</si>
  <si>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</si>
  <si>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</si>
  <si>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</si>
  <si>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</si>
  <si>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</si>
  <si>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</si>
  <si>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</si>
  <si>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</si>
  <si>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</si>
  <si>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</si>
  <si>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</si>
  <si>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</si>
  <si>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</si>
  <si>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</si>
  <si>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</si>
  <si>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</si>
  <si>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</si>
  <si>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</si>
  <si>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</si>
  <si>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</si>
  <si>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</si>
  <si>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</si>
  <si>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</si>
  <si>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</si>
  <si>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</si>
  <si>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</si>
  <si>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</si>
  <si>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</si>
  <si>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</si>
  <si>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</si>
  <si>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</si>
  <si>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</si>
  <si>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</si>
  <si>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</si>
  <si>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</si>
  <si>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</si>
  <si>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</si>
  <si>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</si>
  <si>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</si>
  <si>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</si>
  <si>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</si>
  <si>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</si>
  <si>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</si>
  <si>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</si>
  <si>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</si>
  <si>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</si>
  <si>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</si>
  <si>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</si>
  <si>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</si>
  <si>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</si>
  <si>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</si>
  <si>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</si>
  <si>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</si>
  <si>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</si>
  <si>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</si>
  <si>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</si>
  <si>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</si>
  <si>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</si>
  <si>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</si>
  <si>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</si>
  <si>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</si>
  <si>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</si>
  <si>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</si>
  <si>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</si>
  <si>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</si>
  <si>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</si>
  <si>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</si>
  <si>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</si>
  <si>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</si>
  <si>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</si>
  <si>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</si>
  <si>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</si>
  <si>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</si>
  <si>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</si>
  <si>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</si>
  <si>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</si>
  <si>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</si>
  <si>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</si>
  <si>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</si>
  <si>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</si>
  <si>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</si>
  <si>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</si>
  <si>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</si>
  <si>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</si>
  <si>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</si>
  <si>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</si>
  <si>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</si>
  <si>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</si>
  <si>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</si>
  <si>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</si>
  <si>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</si>
  <si>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</si>
  <si>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</si>
  <si>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</si>
  <si>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</si>
  <si>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</si>
  <si>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</si>
  <si>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</si>
  <si>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</si>
  <si>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</si>
  <si>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</si>
  <si>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</si>
  <si>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</si>
  <si>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</si>
  <si>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</si>
  <si>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</si>
  <si>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</si>
  <si>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</si>
  <si>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</si>
  <si>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</si>
  <si>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</si>
  <si>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</si>
  <si>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</si>
  <si>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</si>
  <si>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</si>
  <si>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</si>
  <si>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</si>
  <si>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</si>
  <si>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</si>
  <si>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</si>
  <si>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</si>
  <si>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</si>
  <si>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</si>
  <si>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</si>
  <si>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</si>
  <si>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</si>
  <si>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</si>
  <si>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</si>
  <si>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</si>
  <si>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</si>
  <si>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</si>
  <si>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</si>
  <si>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</si>
  <si>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</si>
  <si>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</si>
  <si>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</si>
  <si>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</si>
  <si>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</si>
  <si>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become a bowyer.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</si>
  <si>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</si>
  <si>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</si>
  <si>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</si>
  <si>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</si>
  <si>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</si>
  <si>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</si>
  <si>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</si>
  <si>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</si>
  <si>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</si>
  <si>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</si>
  <si>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</si>
  <si>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</si>
  <si>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</si>
  <si>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</si>
  <si>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</si>
  <si>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</si>
  <si>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</si>
  <si>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</si>
  <si>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</si>
  <si>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</si>
  <si>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</si>
  <si>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</si>
  <si>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</si>
  <si>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</si>
  <si>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</si>
  <si>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</si>
  <si>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</si>
  <si>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</si>
  <si>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(NG) = 2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</si>
  <si>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</si>
  <si>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</si>
  <si>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</si>
  <si>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</si>
  <si>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</si>
  <si>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</si>
  <si>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</si>
  <si>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</si>
  <si>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</si>
  <si>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</si>
  <si>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</si>
  <si>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</si>
  <si>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</si>
  <si>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</si>
  <si>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</si>
  <si>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</si>
  <si>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</si>
  <si>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</si>
  <si>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</si>
  <si>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</si>
  <si>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</si>
  <si>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</si>
  <si>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</si>
  <si>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</si>
  <si>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Cas owes  Marceline 2bp</t>
  </si>
  <si>
    <t>Abbess Beatrx</t>
  </si>
  <si>
    <t>_   1x mule-train</t>
  </si>
  <si>
    <t>_   1x ox-train</t>
  </si>
  <si>
    <t>Sheep Farm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</si>
  <si>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</si>
  <si>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</si>
  <si>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</si>
  <si>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</si>
  <si>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</si>
  <si>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</si>
  <si>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</si>
  <si>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</si>
  <si>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</si>
  <si>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</si>
  <si>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</si>
  <si>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</si>
  <si>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</si>
  <si>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</si>
  <si>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</si>
  <si>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</si>
  <si>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</si>
  <si>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</si>
  <si>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</si>
  <si>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</si>
  <si>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</si>
  <si>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</si>
  <si>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</si>
  <si>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</si>
  <si>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</si>
  <si>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</si>
  <si>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</si>
  <si>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(Hamlet) (3slots max size 4)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</si>
  <si>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</si>
  <si>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</si>
  <si>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</si>
  <si>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</si>
  <si>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</si>
  <si>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</si>
  <si>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</si>
  <si>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</si>
  <si>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</si>
  <si>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</si>
  <si>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</si>
  <si>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</si>
  <si>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</si>
  <si>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</si>
  <si>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</si>
  <si>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</si>
  <si>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</si>
  <si>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</si>
  <si>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</si>
  <si>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</si>
  <si>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</si>
  <si>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</si>
  <si>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</si>
  <si>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</si>
  <si>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</si>
  <si>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</si>
  <si>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</si>
  <si>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</si>
  <si>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</si>
  <si>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</si>
  <si>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</si>
  <si>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</si>
  <si>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</si>
  <si>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</si>
  <si>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</si>
  <si>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</si>
  <si>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</si>
  <si>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</si>
  <si>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</si>
  <si>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</si>
  <si>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</si>
  <si>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</si>
  <si>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</si>
  <si>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</si>
  <si>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</si>
  <si>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</si>
  <si>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</si>
  <si>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</si>
  <si>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</si>
  <si>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</si>
  <si>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</si>
  <si>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</si>
  <si>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</si>
  <si>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</si>
  <si>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</si>
  <si>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</si>
  <si>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</si>
  <si>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</si>
  <si>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</si>
  <si>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</si>
  <si>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Commercial Devs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</si>
  <si>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</si>
  <si>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</si>
  <si>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</si>
  <si>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</si>
  <si>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</si>
  <si>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</si>
  <si>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</si>
  <si>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</si>
  <si>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</si>
  <si>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</si>
  <si>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</si>
  <si>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</si>
  <si>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</si>
  <si>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</si>
  <si>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</si>
  <si>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</si>
  <si>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>Std Farm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</si>
  <si>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</si>
  <si>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</si>
  <si>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t xml:space="preserve">  </t>
    </r>
    <r>
      <rPr>
        <sz val="11"/>
        <rFont val="Calibri"/>
        <family val="2"/>
        <scheme val="minor"/>
      </rPr>
      <t xml:space="preserve">Develop the shrine at NewDawn mine to a Holy House.  Needs to save up 2 bp BP 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</si>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</sst>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69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15" fillId="0" borderId="0" xfId="0" applyFont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17" fillId="17" borderId="17" xfId="0" applyFont="1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3" borderId="42" xfId="4" applyFont="1" applyFill="1" applyBorder="1"/>
    <xf numFmtId="0" fontId="0" fillId="13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17" borderId="19" xfId="0" applyFill="1" applyBorder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8" borderId="50" xfId="4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8" borderId="38" xfId="4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3" borderId="52" xfId="4" applyFont="1" applyFill="1" applyBorder="1"/>
    <xf numFmtId="0" fontId="20" fillId="13" borderId="47" xfId="4" applyFont="1" applyFill="1" applyBorder="1"/>
    <xf numFmtId="0" fontId="20" fillId="13" borderId="29" xfId="4" applyFont="1" applyFill="1" applyBorder="1"/>
    <xf numFmtId="0" fontId="20" fillId="13" borderId="53" xfId="4" applyFont="1" applyFill="1" applyBorder="1"/>
    <xf numFmtId="0" fontId="20" fillId="13" borderId="20" xfId="4" applyFont="1" applyFill="1" applyBorder="1"/>
    <xf numFmtId="0" fontId="20" fillId="13" borderId="31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3" borderId="36" xfId="4" applyFont="1" applyFill="1" applyBorder="1"/>
    <xf numFmtId="0" fontId="26" fillId="13" borderId="38" xfId="4" applyFont="1" applyFill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7" borderId="17" xfId="0" applyFont="1" applyFill="1" applyBorder="1"/>
    <xf numFmtId="0" fontId="20" fillId="12" borderId="4" xfId="0" applyFont="1" applyFill="1" applyBorder="1"/>
    <xf numFmtId="0" fontId="20" fillId="27" borderId="19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6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226786</xdr:colOff>
      <xdr:row>18</xdr:row>
      <xdr:rowOff>158750</xdr:rowOff>
    </xdr:from>
    <xdr:to>
      <xdr:col>12</xdr:col>
      <xdr:colOff>260804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5578929" y="3673929"/>
          <a:ext cx="394607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good to me.</a:t>
          </a:r>
        </a:p>
        <a:p>
          <a:endParaRPr lang="en-GB" sz="1100"/>
        </a:p>
        <a:p>
          <a:r>
            <a:rPr lang="en-GB" sz="1100"/>
            <a:t>Press ahead with building Cyrus/Val defence to 10 - and a Lordship.</a:t>
          </a:r>
        </a:p>
        <a:p>
          <a:endParaRPr lang="en-GB" sz="1100"/>
        </a:p>
        <a:p>
          <a:r>
            <a:rPr lang="en-GB" sz="1100"/>
            <a:t>Fort at Bastion, Upgrade farm?</a:t>
          </a:r>
          <a:r>
            <a:rPr lang="en-GB" sz="1100" baseline="0"/>
            <a:t>  Need to balance Loy, Stab</a:t>
          </a:r>
          <a:endParaRPr lang="en-GB" sz="1100"/>
        </a:p>
      </xdr:txBody>
    </xdr:sp>
    <xdr:clientData/>
  </xdr:twoCellAnchor>
  <xdr:twoCellAnchor>
    <xdr:from>
      <xdr:col>10</xdr:col>
      <xdr:colOff>419553</xdr:colOff>
      <xdr:row>6</xdr:row>
      <xdr:rowOff>56697</xdr:rowOff>
    </xdr:from>
    <xdr:to>
      <xdr:col>15</xdr:col>
      <xdr:colOff>476250</xdr:colOff>
      <xdr:row>20</xdr:row>
      <xdr:rowOff>136072</xdr:rowOff>
    </xdr:to>
    <xdr:cxnSp macro="">
      <xdr:nvCxnSpPr>
        <xdr:cNvPr id="5" name="Straight Arrow Connector 4"/>
        <xdr:cNvCxnSpPr/>
      </xdr:nvCxnSpPr>
      <xdr:spPr>
        <a:xfrm flipV="1">
          <a:off x="8459107" y="1213304"/>
          <a:ext cx="3118304" cy="2823482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40">
          <cell r="B40"/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workbookViewId="0">
      <selection activeCell="Q31" sqref="Q31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414</v>
      </c>
    </row>
    <row r="4" spans="2:14" x14ac:dyDescent="0.25">
      <c r="D4" t="s">
        <v>168</v>
      </c>
    </row>
    <row r="7" spans="2:14" x14ac:dyDescent="0.25">
      <c r="B7" s="19" t="s">
        <v>173</v>
      </c>
      <c r="C7" s="19" t="s">
        <v>120</v>
      </c>
      <c r="D7" s="19" t="s">
        <v>122</v>
      </c>
      <c r="E7" t="s">
        <v>169</v>
      </c>
      <c r="F7" t="s">
        <v>306</v>
      </c>
      <c r="H7" s="19"/>
      <c r="I7" s="19" t="s">
        <v>130</v>
      </c>
    </row>
    <row r="8" spans="2:14" ht="15.75" thickBot="1" x14ac:dyDescent="0.3">
      <c r="B8" s="86" t="s">
        <v>172</v>
      </c>
      <c r="C8" s="6"/>
      <c r="D8" s="6"/>
      <c r="E8" s="6"/>
      <c r="F8" s="6"/>
      <c r="G8" s="6"/>
      <c r="H8" s="6"/>
      <c r="I8" s="6"/>
      <c r="L8" s="86" t="s">
        <v>464</v>
      </c>
      <c r="M8" s="86"/>
    </row>
    <row r="9" spans="2:14" ht="16.5" thickTop="1" thickBot="1" x14ac:dyDescent="0.3"/>
    <row r="10" spans="2:14" x14ac:dyDescent="0.25">
      <c r="F10">
        <f t="shared" ref="F10:F24" si="0">D10-E10</f>
        <v>0</v>
      </c>
      <c r="L10" s="34" t="s">
        <v>62</v>
      </c>
      <c r="M10" s="16">
        <v>1</v>
      </c>
      <c r="N10" t="s">
        <v>448</v>
      </c>
    </row>
    <row r="11" spans="2:14" x14ac:dyDescent="0.25">
      <c r="B11" t="s">
        <v>125</v>
      </c>
      <c r="C11" t="s">
        <v>127</v>
      </c>
      <c r="D11">
        <v>2.5</v>
      </c>
      <c r="E11">
        <v>0</v>
      </c>
      <c r="F11">
        <f t="shared" si="0"/>
        <v>2.5</v>
      </c>
      <c r="I11" t="s">
        <v>375</v>
      </c>
      <c r="L11" s="35" t="s">
        <v>386</v>
      </c>
      <c r="M11" s="20">
        <v>1</v>
      </c>
    </row>
    <row r="12" spans="2:14" ht="15.75" thickBot="1" x14ac:dyDescent="0.3">
      <c r="B12" t="s">
        <v>170</v>
      </c>
      <c r="C12" t="s">
        <v>75</v>
      </c>
      <c r="D12">
        <v>3</v>
      </c>
      <c r="F12">
        <f t="shared" si="0"/>
        <v>3</v>
      </c>
      <c r="I12" t="s">
        <v>479</v>
      </c>
      <c r="L12" s="36" t="s">
        <v>319</v>
      </c>
      <c r="M12" s="18">
        <v>1</v>
      </c>
    </row>
    <row r="13" spans="2:14" x14ac:dyDescent="0.25">
      <c r="B13" t="s">
        <v>264</v>
      </c>
      <c r="C13" t="s">
        <v>383</v>
      </c>
      <c r="D13">
        <v>0.5</v>
      </c>
      <c r="F13">
        <f t="shared" si="0"/>
        <v>0.5</v>
      </c>
      <c r="I13" t="s">
        <v>479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174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129</v>
      </c>
      <c r="C20" t="s">
        <v>63</v>
      </c>
      <c r="D20">
        <v>2.5</v>
      </c>
      <c r="E20">
        <v>2</v>
      </c>
      <c r="F20">
        <f t="shared" si="0"/>
        <v>0.5</v>
      </c>
      <c r="I20" t="s">
        <v>131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463</v>
      </c>
      <c r="C22" t="s">
        <v>385</v>
      </c>
      <c r="D22">
        <v>2</v>
      </c>
      <c r="F22">
        <f t="shared" si="0"/>
        <v>2</v>
      </c>
      <c r="I22" t="s">
        <v>480</v>
      </c>
    </row>
    <row r="23" spans="2:10" x14ac:dyDescent="0.25">
      <c r="C23" t="s">
        <v>127</v>
      </c>
      <c r="D23">
        <v>0.6</v>
      </c>
      <c r="F23">
        <f t="shared" si="0"/>
        <v>0.6</v>
      </c>
      <c r="I23" t="s">
        <v>481</v>
      </c>
    </row>
    <row r="24" spans="2:10" x14ac:dyDescent="0.25">
      <c r="C24" t="s">
        <v>128</v>
      </c>
      <c r="D24">
        <v>1.5</v>
      </c>
      <c r="F24">
        <f t="shared" si="0"/>
        <v>1.5</v>
      </c>
      <c r="I24" t="s">
        <v>482</v>
      </c>
    </row>
  </sheetData>
  <conditionalFormatting sqref="F8:F24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1" zoomScale="89" zoomScaleNormal="89" workbookViewId="0">
      <selection activeCell="S18" sqref="S18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7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230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141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163</v>
      </c>
      <c r="D6">
        <v>7</v>
      </c>
      <c r="G6" s="71"/>
      <c r="H6" s="219"/>
    </row>
    <row r="7" spans="1:28" x14ac:dyDescent="0.25">
      <c r="A7">
        <f>$D$1/2</f>
        <v>0.9</v>
      </c>
      <c r="B7" t="s">
        <v>39</v>
      </c>
      <c r="C7" t="s">
        <v>546</v>
      </c>
      <c r="D7">
        <v>7</v>
      </c>
      <c r="H7" s="219"/>
    </row>
    <row r="8" spans="1:28" ht="15.75" thickBot="1" x14ac:dyDescent="0.3">
      <c r="B8" t="s">
        <v>40</v>
      </c>
      <c r="C8" t="s">
        <v>392</v>
      </c>
      <c r="D8">
        <v>7</v>
      </c>
      <c r="G8" t="s">
        <v>197</v>
      </c>
      <c r="H8" s="219"/>
    </row>
    <row r="9" spans="1:28" x14ac:dyDescent="0.25">
      <c r="B9" t="s">
        <v>2</v>
      </c>
      <c r="C9" t="s">
        <v>6</v>
      </c>
      <c r="D9">
        <v>0</v>
      </c>
      <c r="F9" s="88"/>
      <c r="G9" s="21" t="s">
        <v>42</v>
      </c>
      <c r="H9" s="123" t="s">
        <v>146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6" t="s">
        <v>198</v>
      </c>
      <c r="T9" s="132"/>
      <c r="U9" s="132"/>
      <c r="V9" s="132"/>
      <c r="W9" s="132"/>
      <c r="X9" s="132"/>
      <c r="Y9" s="132"/>
      <c r="Z9" s="132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215</v>
      </c>
      <c r="C10" t="s">
        <v>6</v>
      </c>
      <c r="D10">
        <v>0</v>
      </c>
      <c r="G10" s="23"/>
      <c r="H10" s="26">
        <v>5</v>
      </c>
      <c r="I10" s="197" t="s">
        <v>497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4" t="s">
        <v>241</v>
      </c>
      <c r="T10" s="274">
        <v>2</v>
      </c>
      <c r="U10" s="274"/>
      <c r="V10" s="274"/>
      <c r="W10" s="274"/>
      <c r="X10" s="274"/>
      <c r="Y10" s="274"/>
      <c r="Z10" s="274"/>
      <c r="AA10" s="57">
        <f t="shared" si="2"/>
        <v>1</v>
      </c>
    </row>
    <row r="11" spans="1:28" x14ac:dyDescent="0.25">
      <c r="B11" s="121" t="s">
        <v>213</v>
      </c>
      <c r="C11" s="121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4" t="s">
        <v>243</v>
      </c>
      <c r="T11" s="274">
        <v>1</v>
      </c>
      <c r="U11" s="274"/>
      <c r="V11" s="274"/>
      <c r="W11" s="274"/>
      <c r="X11" s="274"/>
      <c r="Y11" s="274"/>
      <c r="Z11" s="274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158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4" t="s">
        <v>242</v>
      </c>
      <c r="T12" s="274">
        <v>1</v>
      </c>
      <c r="U12" s="274"/>
      <c r="V12" s="274"/>
      <c r="W12" s="274"/>
      <c r="X12" s="274"/>
      <c r="Y12" s="274"/>
      <c r="Z12" s="274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108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73" t="s">
        <v>225</v>
      </c>
      <c r="S14" s="383" t="s">
        <v>452</v>
      </c>
      <c r="T14" s="383">
        <v>1</v>
      </c>
      <c r="U14" s="383">
        <v>1</v>
      </c>
      <c r="V14" s="383">
        <v>1</v>
      </c>
      <c r="W14" s="383"/>
      <c r="X14" s="383"/>
      <c r="Y14" s="383"/>
      <c r="Z14" s="383"/>
      <c r="AA14" s="384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6" t="s">
        <v>199</v>
      </c>
      <c r="T16" s="276"/>
      <c r="U16" s="276"/>
      <c r="V16" s="276"/>
      <c r="W16" s="276"/>
      <c r="X16" s="276"/>
      <c r="Y16" s="276"/>
      <c r="Z16" s="276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434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166</v>
      </c>
      <c r="S18" s="204" t="s">
        <v>593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9"/>
      <c r="H19" s="110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204</v>
      </c>
      <c r="S19" s="277" t="s">
        <v>366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9"/>
      <c r="H20" s="110">
        <v>1</v>
      </c>
      <c r="I20" s="35"/>
      <c r="J20" s="19"/>
      <c r="K20" s="19"/>
      <c r="L20" s="19"/>
      <c r="M20" s="19"/>
      <c r="N20" s="19"/>
      <c r="O20" s="19"/>
      <c r="P20" s="19"/>
      <c r="R20" t="s">
        <v>220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9"/>
      <c r="H21" s="110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9"/>
      <c r="H22" s="110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9"/>
      <c r="H23" s="110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9"/>
      <c r="H24" s="110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201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9"/>
    </row>
    <row r="32" spans="1:27" x14ac:dyDescent="0.25">
      <c r="C32" t="s">
        <v>31</v>
      </c>
      <c r="D32" s="8">
        <v>1</v>
      </c>
      <c r="H32" s="219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9"/>
      <c r="J33" s="19"/>
      <c r="K33" s="19"/>
      <c r="L33" s="19"/>
    </row>
    <row r="34" spans="2:12" ht="15.75" thickTop="1" x14ac:dyDescent="0.25">
      <c r="B34" t="s">
        <v>33</v>
      </c>
      <c r="H34" s="219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9"/>
      <c r="J35" s="19"/>
      <c r="K35" s="19"/>
      <c r="L35" s="19"/>
    </row>
    <row r="36" spans="2:12" x14ac:dyDescent="0.25">
      <c r="C36" t="s">
        <v>117</v>
      </c>
      <c r="D36" s="8">
        <f>(INT((D12-10)/5)*-1)</f>
        <v>-2</v>
      </c>
      <c r="H36" s="219"/>
      <c r="J36" s="19"/>
      <c r="K36" s="19"/>
      <c r="L36" s="19"/>
    </row>
    <row r="37" spans="2:12" ht="15.75" thickBot="1" x14ac:dyDescent="0.3">
      <c r="C37" s="52" t="s">
        <v>116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topLeftCell="A3" zoomScaleNormal="100" workbookViewId="0">
      <selection activeCell="F15" sqref="F15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425</v>
      </c>
      <c r="D2" s="8">
        <v>1</v>
      </c>
    </row>
    <row r="3" spans="1:29" x14ac:dyDescent="0.25">
      <c r="G3" s="2"/>
      <c r="H3" s="2" t="s">
        <v>68</v>
      </c>
      <c r="I3" s="13" t="s">
        <v>361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411</v>
      </c>
      <c r="D6">
        <v>1</v>
      </c>
      <c r="G6" s="71"/>
      <c r="H6" s="85"/>
    </row>
    <row r="7" spans="1:29" x14ac:dyDescent="0.25">
      <c r="B7" t="s">
        <v>39</v>
      </c>
      <c r="C7" t="s">
        <v>412</v>
      </c>
      <c r="D7">
        <v>13</v>
      </c>
      <c r="H7" s="85"/>
    </row>
    <row r="8" spans="1:29" ht="15.75" thickBot="1" x14ac:dyDescent="0.3">
      <c r="B8" t="s">
        <v>40</v>
      </c>
      <c r="C8" t="s">
        <v>413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4" t="s">
        <v>363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5">
        <v>1</v>
      </c>
      <c r="T9" s="196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354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6">
        <v>2</v>
      </c>
      <c r="T10" s="35" t="s">
        <v>362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415</v>
      </c>
      <c r="G11" s="23" t="s">
        <v>364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6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218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6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6">
        <v>1</v>
      </c>
      <c r="T13" s="35" t="s">
        <v>467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6"/>
      <c r="T14" s="35" t="s">
        <v>501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146</v>
      </c>
      <c r="S15" s="117">
        <f>SUM(S9:S13)</f>
        <v>5</v>
      </c>
      <c r="T15" s="36" t="s">
        <v>284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5" t="s">
        <v>368</v>
      </c>
      <c r="H16" s="96"/>
      <c r="I16" s="34" t="s">
        <v>240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6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466</v>
      </c>
      <c r="H17" s="92"/>
      <c r="I17" s="35" t="s">
        <v>420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6">
        <v>2</v>
      </c>
      <c r="T17" s="19" t="s">
        <v>365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468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6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367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6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6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6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465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7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469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117</v>
      </c>
      <c r="D36" s="8">
        <f>(INT((D12-10)/5)*-1)</f>
        <v>-4</v>
      </c>
    </row>
    <row r="37" spans="2:8" ht="15.75" thickBot="1" x14ac:dyDescent="0.3">
      <c r="C37" s="52" t="s">
        <v>116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tabSelected="1" zoomScale="90" zoomScaleNormal="90" workbookViewId="0">
      <selection activeCell="Z34" sqref="Z34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6.3</v>
      </c>
      <c r="I1" s="10" t="s">
        <v>46</v>
      </c>
      <c r="J1" s="8">
        <f>J5+U5</f>
        <v>6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2</v>
      </c>
    </row>
    <row r="2" spans="1:29" x14ac:dyDescent="0.25">
      <c r="C2" t="s">
        <v>425</v>
      </c>
      <c r="D2" s="8">
        <v>0.6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200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115</v>
      </c>
      <c r="T4" s="4" t="s">
        <v>9</v>
      </c>
      <c r="U4" s="5" t="s">
        <v>11</v>
      </c>
      <c r="V4" s="5" t="s">
        <v>200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2</v>
      </c>
      <c r="R5" s="8">
        <f t="shared" si="1"/>
        <v>2</v>
      </c>
      <c r="U5" s="8">
        <f>SUM(U6:U34)</f>
        <v>1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1.5</v>
      </c>
    </row>
    <row r="6" spans="1:29" x14ac:dyDescent="0.25">
      <c r="B6" t="s">
        <v>1</v>
      </c>
      <c r="C6" t="s">
        <v>442</v>
      </c>
      <c r="D6">
        <v>13</v>
      </c>
      <c r="G6" s="71"/>
      <c r="H6" s="219"/>
    </row>
    <row r="7" spans="1:29" x14ac:dyDescent="0.25">
      <c r="B7" t="s">
        <v>39</v>
      </c>
      <c r="C7" t="s">
        <v>443</v>
      </c>
      <c r="D7">
        <v>11</v>
      </c>
      <c r="H7" s="219"/>
    </row>
    <row r="8" spans="1:29" ht="15.75" thickBot="1" x14ac:dyDescent="0.3">
      <c r="B8" t="s">
        <v>40</v>
      </c>
      <c r="C8" t="s">
        <v>444</v>
      </c>
      <c r="D8">
        <v>10</v>
      </c>
    </row>
    <row r="9" spans="1:29" x14ac:dyDescent="0.25">
      <c r="B9" t="s">
        <v>2</v>
      </c>
      <c r="C9" t="s">
        <v>6</v>
      </c>
      <c r="D9">
        <v>0</v>
      </c>
      <c r="G9" s="194" t="s">
        <v>98</v>
      </c>
      <c r="H9" s="90"/>
      <c r="I9" s="34" t="s">
        <v>134</v>
      </c>
      <c r="J9" s="15"/>
      <c r="K9" s="15"/>
      <c r="L9" s="15"/>
      <c r="M9" s="15"/>
      <c r="N9" s="15"/>
      <c r="O9" s="15"/>
      <c r="P9" s="15"/>
      <c r="Q9" s="15"/>
      <c r="R9" s="15"/>
      <c r="S9" s="115"/>
      <c r="T9" s="168"/>
      <c r="U9" s="165"/>
      <c r="V9" s="165"/>
      <c r="W9" s="165"/>
      <c r="X9" s="165"/>
      <c r="Y9" s="165"/>
      <c r="Z9" s="165"/>
      <c r="AA9" s="165"/>
      <c r="AB9" s="165"/>
      <c r="AC9" s="166">
        <f t="shared" ref="AC9:AC25" si="3">SUM(Y9:AA9)+(U9+V9)/2</f>
        <v>0</v>
      </c>
    </row>
    <row r="10" spans="1:29" x14ac:dyDescent="0.25">
      <c r="B10" t="s">
        <v>215</v>
      </c>
      <c r="C10" t="s">
        <v>446</v>
      </c>
      <c r="D10">
        <v>0</v>
      </c>
      <c r="G10" s="23" t="s">
        <v>355</v>
      </c>
      <c r="H10" s="91"/>
      <c r="I10" s="69" t="s">
        <v>285</v>
      </c>
      <c r="K10" s="19">
        <v>1</v>
      </c>
      <c r="L10" s="19"/>
      <c r="M10" s="19"/>
      <c r="N10" s="19"/>
      <c r="O10" s="19"/>
      <c r="P10" s="19"/>
      <c r="Q10" s="19"/>
      <c r="R10" s="19"/>
      <c r="S10" s="116">
        <v>1</v>
      </c>
      <c r="T10" s="169"/>
      <c r="U10" s="122"/>
      <c r="V10" s="122"/>
      <c r="W10" s="122"/>
      <c r="X10" s="122"/>
      <c r="Y10" s="122"/>
      <c r="Z10" s="122"/>
      <c r="AA10" s="122"/>
      <c r="AB10" s="122"/>
      <c r="AC10" s="167">
        <f t="shared" si="3"/>
        <v>0</v>
      </c>
    </row>
    <row r="11" spans="1:29" x14ac:dyDescent="0.25">
      <c r="B11" t="s">
        <v>445</v>
      </c>
      <c r="C11" t="s">
        <v>447</v>
      </c>
      <c r="G11" s="23" t="s">
        <v>356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6">
        <v>1</v>
      </c>
      <c r="T11" s="169"/>
      <c r="U11" s="122"/>
      <c r="V11" s="122"/>
      <c r="W11" s="122"/>
      <c r="X11" s="122"/>
      <c r="Y11" s="122"/>
      <c r="Z11" s="122"/>
      <c r="AA11" s="122"/>
      <c r="AB11" s="122"/>
      <c r="AC11" s="167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389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6">
        <v>1</v>
      </c>
      <c r="T12" s="169"/>
      <c r="U12" s="122"/>
      <c r="V12" s="122"/>
      <c r="W12" s="122"/>
      <c r="X12" s="122"/>
      <c r="Y12" s="122"/>
      <c r="Z12" s="122"/>
      <c r="AA12" s="122"/>
      <c r="AB12" s="122"/>
      <c r="AC12" s="167">
        <f t="shared" si="3"/>
        <v>0</v>
      </c>
    </row>
    <row r="13" spans="1:29" ht="15.75" thickTop="1" x14ac:dyDescent="0.25">
      <c r="G13" s="23" t="s">
        <v>358</v>
      </c>
      <c r="H13" s="92"/>
      <c r="I13" s="35" t="s">
        <v>132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6"/>
      <c r="T13" s="169"/>
      <c r="U13" s="122"/>
      <c r="V13" s="122"/>
      <c r="W13" s="122"/>
      <c r="X13" s="122"/>
      <c r="Y13" s="122"/>
      <c r="Z13" s="122"/>
      <c r="AA13" s="122"/>
      <c r="AB13" s="122"/>
      <c r="AC13" s="167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357</v>
      </c>
      <c r="H14" s="92"/>
      <c r="I14" s="35" t="s">
        <v>133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6"/>
      <c r="T14" s="169"/>
      <c r="U14" s="122"/>
      <c r="V14" s="122"/>
      <c r="W14" s="122"/>
      <c r="X14" s="122"/>
      <c r="Y14" s="122"/>
      <c r="Z14" s="122"/>
      <c r="AA14" s="122"/>
      <c r="AB14" s="122"/>
      <c r="AC14" s="167">
        <f t="shared" si="3"/>
        <v>0</v>
      </c>
    </row>
    <row r="15" spans="1:29" ht="15.75" thickBot="1" x14ac:dyDescent="0.3">
      <c r="G15" s="401" t="s">
        <v>528</v>
      </c>
      <c r="H15" s="93"/>
      <c r="I15" s="36" t="s">
        <v>359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7"/>
      <c r="T15" s="170"/>
      <c r="U15" s="171"/>
      <c r="V15" s="171"/>
      <c r="W15" s="171"/>
      <c r="X15" s="171"/>
      <c r="Y15" s="171"/>
      <c r="Z15" s="171"/>
      <c r="AA15" s="171"/>
      <c r="AB15" s="171"/>
      <c r="AC15" s="172">
        <f t="shared" si="3"/>
        <v>0</v>
      </c>
    </row>
    <row r="16" spans="1:29" x14ac:dyDescent="0.25">
      <c r="A16" t="s">
        <v>26</v>
      </c>
      <c r="G16" s="195" t="s">
        <v>196</v>
      </c>
      <c r="H16" s="192"/>
      <c r="I16" s="259" t="s">
        <v>216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3">
        <v>2</v>
      </c>
      <c r="T16" s="35" t="s">
        <v>353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7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360</v>
      </c>
      <c r="H17" s="92"/>
      <c r="I17" s="260" t="s">
        <v>527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6">
        <v>1</v>
      </c>
      <c r="T17" s="35"/>
      <c r="U17" s="19"/>
      <c r="V17" s="19"/>
      <c r="W17" s="19"/>
      <c r="X17" s="19"/>
      <c r="Y17" s="19"/>
      <c r="Z17" s="122"/>
      <c r="AA17" s="122"/>
      <c r="AB17" s="122"/>
      <c r="AC17" s="167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/>
      <c r="H18" s="91"/>
      <c r="I18" s="260" t="s">
        <v>370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6">
        <v>1</v>
      </c>
      <c r="T18" s="169"/>
      <c r="U18" s="122"/>
      <c r="V18" s="122"/>
      <c r="W18" s="122"/>
      <c r="X18" s="122"/>
      <c r="Y18" s="122"/>
      <c r="Z18" s="122"/>
      <c r="AA18" s="122"/>
      <c r="AB18" s="122"/>
      <c r="AC18" s="167">
        <f t="shared" si="3"/>
        <v>0</v>
      </c>
    </row>
    <row r="19" spans="1:29" ht="15.75" thickBot="1" x14ac:dyDescent="0.3">
      <c r="C19" t="s">
        <v>102</v>
      </c>
      <c r="D19" s="8"/>
      <c r="G19" s="199" t="s">
        <v>372</v>
      </c>
      <c r="H19" s="97">
        <f>SUM(S16:S19)</f>
        <v>4</v>
      </c>
      <c r="I19" s="261"/>
      <c r="J19" s="17"/>
      <c r="K19" s="17"/>
      <c r="L19" s="17"/>
      <c r="M19" s="17"/>
      <c r="N19" s="17"/>
      <c r="O19" s="17"/>
      <c r="P19" s="17"/>
      <c r="Q19" s="17"/>
      <c r="R19" s="18"/>
      <c r="S19" s="117"/>
      <c r="T19" s="170"/>
      <c r="U19" s="171"/>
      <c r="V19" s="171"/>
      <c r="W19" s="171"/>
      <c r="X19" s="171"/>
      <c r="Y19" s="171"/>
      <c r="Z19" s="171"/>
      <c r="AA19" s="171"/>
      <c r="AB19" s="171"/>
      <c r="AC19" s="172">
        <f t="shared" si="3"/>
        <v>0</v>
      </c>
    </row>
    <row r="20" spans="1:29" x14ac:dyDescent="0.25">
      <c r="C20" t="s">
        <v>21</v>
      </c>
      <c r="D20" s="11">
        <f>(U5+J5)/5</f>
        <v>1.2</v>
      </c>
      <c r="G20" s="198" t="s">
        <v>387</v>
      </c>
      <c r="H20" s="192"/>
      <c r="I20" s="259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3">
        <v>1</v>
      </c>
      <c r="Y20" s="98"/>
      <c r="Z20" s="98"/>
      <c r="AA20" s="98"/>
      <c r="AB20" s="98"/>
      <c r="AC20" s="167">
        <f>SUM(Y20:AA20)+(U26+V26)/2</f>
        <v>0</v>
      </c>
    </row>
    <row r="21" spans="1:29" x14ac:dyDescent="0.25">
      <c r="D21" s="8"/>
      <c r="G21" s="23" t="s">
        <v>354</v>
      </c>
      <c r="H21" s="92"/>
      <c r="I21" s="308" t="s">
        <v>510</v>
      </c>
      <c r="J21" s="204">
        <v>2</v>
      </c>
      <c r="K21" s="204"/>
      <c r="L21" s="204">
        <v>1</v>
      </c>
      <c r="M21" s="204"/>
      <c r="N21" s="204"/>
      <c r="O21" s="204"/>
      <c r="P21" s="204"/>
      <c r="Q21" s="204"/>
      <c r="R21" s="309"/>
      <c r="S21" s="310">
        <v>3</v>
      </c>
      <c r="T21" s="308" t="s">
        <v>462</v>
      </c>
      <c r="U21" s="204">
        <v>1</v>
      </c>
      <c r="V21" s="204"/>
      <c r="W21" s="204"/>
      <c r="X21" s="204"/>
      <c r="Y21" s="204"/>
      <c r="Z21" s="272"/>
      <c r="AA21" s="122"/>
      <c r="AB21" s="122"/>
      <c r="AC21" s="167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8"/>
      <c r="J22" s="204"/>
      <c r="K22" s="204"/>
      <c r="L22" s="204"/>
      <c r="M22" s="204"/>
      <c r="N22" s="204"/>
      <c r="O22" s="204"/>
      <c r="P22" s="204"/>
      <c r="Q22" s="204"/>
      <c r="R22" s="309"/>
      <c r="S22" s="310"/>
      <c r="T22" s="308"/>
      <c r="U22" s="204"/>
      <c r="V22" s="204"/>
      <c r="W22" s="204"/>
      <c r="X22" s="204"/>
      <c r="Y22" s="204"/>
      <c r="Z22" s="272"/>
      <c r="AA22" s="122"/>
      <c r="AB22" s="122"/>
      <c r="AC22" s="167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8"/>
      <c r="J23" s="204"/>
      <c r="K23" s="204"/>
      <c r="L23" s="204"/>
      <c r="M23" s="204"/>
      <c r="N23" s="204"/>
      <c r="O23" s="204"/>
      <c r="P23" s="204"/>
      <c r="Q23" s="204"/>
      <c r="R23" s="309"/>
      <c r="S23" s="310"/>
      <c r="T23" s="308"/>
      <c r="U23" s="204"/>
      <c r="V23" s="204"/>
      <c r="W23" s="204"/>
      <c r="X23" s="204"/>
      <c r="Y23" s="204"/>
      <c r="Z23" s="272"/>
      <c r="AA23" s="122"/>
      <c r="AB23" s="122"/>
      <c r="AC23" s="167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371</v>
      </c>
      <c r="H24" s="91"/>
      <c r="I24" s="308"/>
      <c r="J24" s="204"/>
      <c r="K24" s="306"/>
      <c r="L24" s="204"/>
      <c r="M24" s="204"/>
      <c r="N24" s="204"/>
      <c r="O24" s="204"/>
      <c r="P24" s="204"/>
      <c r="Q24" s="204"/>
      <c r="R24" s="309"/>
      <c r="S24" s="310"/>
      <c r="T24" s="271"/>
      <c r="U24" s="272"/>
      <c r="V24" s="272"/>
      <c r="W24" s="272"/>
      <c r="X24" s="272"/>
      <c r="Y24" s="272"/>
      <c r="Z24" s="272"/>
      <c r="AA24" s="122"/>
      <c r="AB24" s="122"/>
      <c r="AC24" s="167">
        <f t="shared" si="3"/>
        <v>0</v>
      </c>
    </row>
    <row r="25" spans="1:29" x14ac:dyDescent="0.25">
      <c r="G25" s="255" t="s">
        <v>372</v>
      </c>
      <c r="H25" s="256">
        <f>SUM(S20:S25)</f>
        <v>4</v>
      </c>
      <c r="I25" s="311"/>
      <c r="J25" s="312"/>
      <c r="K25" s="312"/>
      <c r="L25" s="312"/>
      <c r="M25" s="312"/>
      <c r="N25" s="312"/>
      <c r="O25" s="312"/>
      <c r="P25" s="312"/>
      <c r="Q25" s="312"/>
      <c r="R25" s="313"/>
      <c r="S25" s="314"/>
      <c r="T25" s="315"/>
      <c r="U25" s="316"/>
      <c r="V25" s="316"/>
      <c r="W25" s="316"/>
      <c r="X25" s="316"/>
      <c r="Y25" s="316"/>
      <c r="Z25" s="316"/>
      <c r="AA25" s="257"/>
      <c r="AB25" s="257"/>
      <c r="AC25" s="258">
        <f t="shared" si="3"/>
        <v>0</v>
      </c>
    </row>
    <row r="26" spans="1:29" ht="15.75" thickBot="1" x14ac:dyDescent="0.3">
      <c r="C26" s="7" t="s">
        <v>7</v>
      </c>
      <c r="D26" s="7">
        <f>SUM(D17:D24)</f>
        <v>5.7</v>
      </c>
      <c r="G26" s="89" t="s">
        <v>436</v>
      </c>
      <c r="H26" s="192"/>
      <c r="I26" s="308" t="s">
        <v>526</v>
      </c>
      <c r="J26" s="204">
        <v>1</v>
      </c>
      <c r="K26" s="204"/>
      <c r="L26" s="204">
        <v>1</v>
      </c>
      <c r="M26" s="204">
        <v>1</v>
      </c>
      <c r="N26" s="204"/>
      <c r="O26" s="204"/>
      <c r="P26" s="204"/>
      <c r="Q26" s="204"/>
      <c r="R26" s="309">
        <v>1</v>
      </c>
      <c r="S26" s="317">
        <v>2</v>
      </c>
      <c r="T26" s="308" t="s">
        <v>437</v>
      </c>
      <c r="U26" s="204"/>
      <c r="V26" s="204"/>
      <c r="W26" s="204">
        <v>1</v>
      </c>
      <c r="X26" s="204">
        <v>1</v>
      </c>
      <c r="Y26" s="204"/>
      <c r="Z26" s="272"/>
      <c r="AA26" s="122"/>
      <c r="AB26" s="122"/>
      <c r="AC26" s="167"/>
    </row>
    <row r="27" spans="1:29" ht="15.75" thickTop="1" x14ac:dyDescent="0.25">
      <c r="G27" s="23"/>
      <c r="H27" s="92"/>
      <c r="I27" s="308"/>
      <c r="J27" s="204"/>
      <c r="K27" s="204"/>
      <c r="L27" s="204"/>
      <c r="M27" s="204"/>
      <c r="N27" s="204"/>
      <c r="O27" s="204"/>
      <c r="P27" s="204"/>
      <c r="Q27" s="204"/>
      <c r="R27" s="309"/>
      <c r="S27" s="310"/>
      <c r="T27" s="308"/>
      <c r="U27" s="204"/>
      <c r="V27" s="204"/>
      <c r="W27" s="204"/>
      <c r="X27" s="204"/>
      <c r="Y27" s="204"/>
      <c r="Z27" s="272"/>
      <c r="AA27" s="122"/>
      <c r="AB27" s="122"/>
      <c r="AC27" s="167"/>
    </row>
    <row r="28" spans="1:29" ht="15.75" thickBot="1" x14ac:dyDescent="0.3">
      <c r="A28" t="s">
        <v>27</v>
      </c>
      <c r="G28" s="199" t="s">
        <v>438</v>
      </c>
      <c r="H28" s="97">
        <f>SUM(S26:S28)</f>
        <v>2</v>
      </c>
      <c r="I28" s="318"/>
      <c r="J28" s="319"/>
      <c r="K28" s="319"/>
      <c r="L28" s="319"/>
      <c r="M28" s="319"/>
      <c r="N28" s="319"/>
      <c r="O28" s="319"/>
      <c r="P28" s="319"/>
      <c r="Q28" s="319"/>
      <c r="R28" s="320"/>
      <c r="S28" s="321"/>
      <c r="T28" s="322"/>
      <c r="U28" s="323"/>
      <c r="V28" s="323"/>
      <c r="W28" s="323"/>
      <c r="X28" s="323"/>
      <c r="Y28" s="323"/>
      <c r="Z28" s="323"/>
      <c r="AA28" s="171"/>
      <c r="AB28" s="171"/>
      <c r="AC28" s="172"/>
    </row>
    <row r="29" spans="1:29" x14ac:dyDescent="0.25">
      <c r="B29" t="s">
        <v>32</v>
      </c>
      <c r="C29" t="s">
        <v>28</v>
      </c>
      <c r="D29" s="8"/>
      <c r="H29" s="219"/>
    </row>
    <row r="30" spans="1:29" x14ac:dyDescent="0.25">
      <c r="C30" t="s">
        <v>29</v>
      </c>
      <c r="D30" s="8">
        <v>2</v>
      </c>
      <c r="H30" s="219"/>
    </row>
    <row r="31" spans="1:29" x14ac:dyDescent="0.25">
      <c r="C31" t="s">
        <v>30</v>
      </c>
      <c r="D31" s="8"/>
      <c r="H31" s="219"/>
    </row>
    <row r="32" spans="1:29" x14ac:dyDescent="0.25">
      <c r="C32" t="s">
        <v>31</v>
      </c>
      <c r="D32" s="8"/>
      <c r="H32" s="219"/>
    </row>
    <row r="33" spans="2:4" ht="15.75" thickBot="1" x14ac:dyDescent="0.3">
      <c r="C33" s="7" t="s">
        <v>34</v>
      </c>
      <c r="D33" s="7">
        <f>SUM(D29:D32)</f>
        <v>2</v>
      </c>
    </row>
    <row r="34" spans="2:4" ht="15.75" thickTop="1" x14ac:dyDescent="0.25">
      <c r="B34" t="s">
        <v>33</v>
      </c>
    </row>
    <row r="35" spans="2:4" x14ac:dyDescent="0.25">
      <c r="B35" t="s">
        <v>35</v>
      </c>
      <c r="C35" t="s">
        <v>36</v>
      </c>
      <c r="D35" s="8">
        <f>R5*-1</f>
        <v>-2</v>
      </c>
    </row>
    <row r="36" spans="2:4" x14ac:dyDescent="0.25">
      <c r="C36" t="s">
        <v>117</v>
      </c>
      <c r="D36" s="8">
        <f>(INT((D12-10)/5)*-1)</f>
        <v>-4</v>
      </c>
    </row>
    <row r="37" spans="2:4" ht="15.75" thickBot="1" x14ac:dyDescent="0.3">
      <c r="C37" s="52" t="s">
        <v>116</v>
      </c>
      <c r="D37" s="7">
        <f>IF((D33+(D35+D36))&lt;0,0,(D33+(D35+D36)))</f>
        <v>0</v>
      </c>
    </row>
    <row r="38" spans="2:4" ht="15.75" thickTop="1" x14ac:dyDescent="0.25"/>
    <row r="40" spans="2:4" ht="15.75" thickBot="1" x14ac:dyDescent="0.3">
      <c r="C40" s="9" t="s">
        <v>37</v>
      </c>
      <c r="D40" s="9">
        <f>D26-D37</f>
        <v>5.7</v>
      </c>
    </row>
    <row r="41" spans="2:4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I31" sqref="I31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151</v>
      </c>
      <c r="D2" s="8">
        <f>SUM(AB24:AB27)</f>
        <v>3</v>
      </c>
    </row>
    <row r="3" spans="1:28" x14ac:dyDescent="0.25">
      <c r="C3" t="s">
        <v>177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250</v>
      </c>
      <c r="G6" s="71"/>
      <c r="H6" s="135"/>
    </row>
    <row r="7" spans="1:28" x14ac:dyDescent="0.25">
      <c r="B7" t="s">
        <v>39</v>
      </c>
      <c r="C7" t="s">
        <v>248</v>
      </c>
      <c r="D7">
        <v>8</v>
      </c>
      <c r="H7" s="135"/>
    </row>
    <row r="8" spans="1:28" ht="15.75" thickBot="1" x14ac:dyDescent="0.3">
      <c r="B8" t="s">
        <v>40</v>
      </c>
      <c r="C8" t="s">
        <v>249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5">
        <v>1</v>
      </c>
      <c r="S9" s="253" t="s">
        <v>251</v>
      </c>
      <c r="T9" s="165"/>
      <c r="U9" s="165"/>
      <c r="V9" s="165"/>
      <c r="W9" s="165"/>
      <c r="X9" s="165">
        <v>0</v>
      </c>
      <c r="Y9" s="165"/>
      <c r="Z9" s="165"/>
      <c r="AA9" s="165"/>
      <c r="AB9" s="166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6">
        <v>3</v>
      </c>
      <c r="S10" s="271" t="s">
        <v>471</v>
      </c>
      <c r="T10" s="272">
        <v>3</v>
      </c>
      <c r="U10" s="122"/>
      <c r="V10" s="122">
        <v>1</v>
      </c>
      <c r="W10" s="122">
        <v>1</v>
      </c>
      <c r="X10" s="122"/>
      <c r="Y10" s="122"/>
      <c r="Z10" s="122"/>
      <c r="AA10" s="122"/>
      <c r="AB10" s="167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6"/>
      <c r="S11" s="169"/>
      <c r="T11" s="122"/>
      <c r="U11" s="122"/>
      <c r="V11" s="122"/>
      <c r="W11" s="122"/>
      <c r="X11" s="122"/>
      <c r="Y11" s="122"/>
      <c r="Z11" s="122"/>
      <c r="AA11" s="122"/>
      <c r="AB11" s="167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6"/>
      <c r="S12" s="169"/>
      <c r="T12" s="122"/>
      <c r="U12" s="122"/>
      <c r="V12" s="122"/>
      <c r="W12" s="122"/>
      <c r="X12" s="122"/>
      <c r="Y12" s="122"/>
      <c r="Z12" s="122"/>
      <c r="AA12" s="122"/>
      <c r="AB12" s="167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6">
        <v>1</v>
      </c>
      <c r="S13" s="253" t="s">
        <v>199</v>
      </c>
      <c r="T13" s="165"/>
      <c r="U13" s="165"/>
      <c r="V13" s="165"/>
      <c r="W13" s="165"/>
      <c r="X13" s="165"/>
      <c r="Y13" s="165"/>
      <c r="Z13" s="165"/>
      <c r="AA13" s="165"/>
      <c r="AB13" s="166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6"/>
      <c r="S14" s="169" t="s">
        <v>247</v>
      </c>
      <c r="T14" s="122"/>
      <c r="U14" s="122"/>
      <c r="V14" s="122">
        <v>1</v>
      </c>
      <c r="W14" s="122">
        <v>1</v>
      </c>
      <c r="X14" s="122">
        <v>1</v>
      </c>
      <c r="Y14" s="122"/>
      <c r="Z14" s="122"/>
      <c r="AA14" s="122"/>
      <c r="AB14" s="167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6">
        <v>1</v>
      </c>
      <c r="S15" s="307" t="s">
        <v>440</v>
      </c>
      <c r="T15" s="254"/>
      <c r="U15" s="254"/>
      <c r="V15" s="272">
        <v>1</v>
      </c>
      <c r="W15" s="272">
        <v>1</v>
      </c>
      <c r="X15" s="254"/>
      <c r="Y15" s="122"/>
      <c r="Z15" s="122"/>
      <c r="AA15" s="122"/>
      <c r="AB15" s="167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6"/>
      <c r="S16" s="35"/>
      <c r="T16" s="19"/>
      <c r="U16" s="19"/>
      <c r="V16" s="19"/>
      <c r="W16" s="19"/>
      <c r="X16" s="19"/>
      <c r="Y16" s="19"/>
      <c r="Z16" s="19"/>
      <c r="AA16" s="19"/>
      <c r="AB16" s="167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6"/>
      <c r="S17" s="35"/>
      <c r="T17" s="19"/>
      <c r="U17" s="19"/>
      <c r="V17" s="19"/>
      <c r="W17" s="19"/>
      <c r="X17" s="19"/>
      <c r="Y17" s="122"/>
      <c r="Z17" s="122"/>
      <c r="AA17" s="122"/>
      <c r="AB17" s="167">
        <f t="shared" si="2"/>
        <v>0</v>
      </c>
    </row>
    <row r="18" spans="1:28" x14ac:dyDescent="0.25">
      <c r="C18" t="s">
        <v>439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6"/>
      <c r="S18" s="169"/>
      <c r="T18" s="122"/>
      <c r="U18" s="122"/>
      <c r="V18" s="122"/>
      <c r="W18" s="122"/>
      <c r="X18" s="122"/>
      <c r="Y18" s="122"/>
      <c r="Z18" s="122"/>
      <c r="AA18" s="122"/>
      <c r="AB18" s="167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7"/>
      <c r="S19" s="170"/>
      <c r="T19" s="171"/>
      <c r="U19" s="171"/>
      <c r="V19" s="171"/>
      <c r="W19" s="171"/>
      <c r="X19" s="171"/>
      <c r="Y19" s="171"/>
      <c r="Z19" s="171"/>
      <c r="AA19" s="171"/>
      <c r="AB19" s="172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5"/>
      <c r="S24" s="139" t="s">
        <v>253</v>
      </c>
      <c r="T24" s="137"/>
      <c r="U24" s="137"/>
      <c r="V24" s="137"/>
      <c r="W24" s="137"/>
      <c r="X24" s="137"/>
      <c r="Y24" s="137"/>
      <c r="Z24" s="137"/>
      <c r="AA24" s="137"/>
      <c r="AB24" s="138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5"/>
      <c r="S25" s="268" t="s">
        <v>252</v>
      </c>
      <c r="T25" s="269"/>
      <c r="U25" s="269">
        <v>4</v>
      </c>
      <c r="V25" s="269"/>
      <c r="W25" s="269"/>
      <c r="X25" s="269"/>
      <c r="Y25" s="269"/>
      <c r="Z25" s="269"/>
      <c r="AA25" s="269"/>
      <c r="AB25" s="220">
        <f>SUM(X25:Z25)+(T25+U25)/2</f>
        <v>2</v>
      </c>
    </row>
    <row r="26" spans="1:28" x14ac:dyDescent="0.25">
      <c r="H26" s="135"/>
      <c r="S26" s="268" t="s">
        <v>379</v>
      </c>
      <c r="T26" s="269"/>
      <c r="U26" s="269">
        <v>2</v>
      </c>
      <c r="V26" s="269"/>
      <c r="W26" s="269"/>
      <c r="X26" s="269"/>
      <c r="Y26" s="269"/>
      <c r="Z26" s="269"/>
      <c r="AA26" s="269"/>
      <c r="AB26" s="220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5"/>
      <c r="S27" s="83"/>
      <c r="T27" s="84"/>
      <c r="U27" s="84"/>
      <c r="V27" s="84"/>
      <c r="W27" s="84"/>
      <c r="X27" s="84"/>
      <c r="Y27" s="84"/>
      <c r="Z27" s="84"/>
      <c r="AA27" s="84"/>
      <c r="AB27" s="136">
        <f>SUM(X27:Z27)+(T27+U27)/2</f>
        <v>0</v>
      </c>
    </row>
    <row r="28" spans="1:28" ht="15.75" thickTop="1" x14ac:dyDescent="0.25">
      <c r="A28" t="s">
        <v>27</v>
      </c>
      <c r="H28" s="135"/>
    </row>
    <row r="29" spans="1:28" ht="21" x14ac:dyDescent="0.35">
      <c r="B29" t="s">
        <v>32</v>
      </c>
      <c r="H29" s="135"/>
      <c r="S29" s="279" t="s">
        <v>472</v>
      </c>
    </row>
    <row r="30" spans="1:28" x14ac:dyDescent="0.25">
      <c r="C30" t="s">
        <v>28</v>
      </c>
      <c r="D30" s="8"/>
      <c r="H30" s="135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117</v>
      </c>
      <c r="D37" s="8">
        <f>(INT((D13-10)/5)*-1)</f>
        <v>-1</v>
      </c>
    </row>
    <row r="38" spans="2:4" ht="15.75" thickBot="1" x14ac:dyDescent="0.3">
      <c r="C38" s="52" t="s">
        <v>116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425</v>
      </c>
    </row>
    <row r="4" spans="1:26" x14ac:dyDescent="0.25">
      <c r="A4" s="330" t="s">
        <v>519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25">
        <f t="shared" ref="H6:O6" si="1">SUM(H7:H109)</f>
        <v>1</v>
      </c>
      <c r="I6" s="325">
        <f t="shared" si="1"/>
        <v>5</v>
      </c>
      <c r="J6" s="325">
        <f t="shared" si="1"/>
        <v>5</v>
      </c>
      <c r="K6" s="325">
        <f t="shared" si="1"/>
        <v>1</v>
      </c>
      <c r="L6" s="325">
        <f t="shared" si="1"/>
        <v>0</v>
      </c>
      <c r="M6" s="325">
        <f t="shared" si="1"/>
        <v>0</v>
      </c>
      <c r="N6" s="325">
        <f t="shared" si="1"/>
        <v>2</v>
      </c>
      <c r="O6" s="325">
        <f t="shared" si="1"/>
        <v>9</v>
      </c>
      <c r="S6" s="325">
        <f t="shared" ref="S6:Y6" si="2">SUM(S7:S22)</f>
        <v>4</v>
      </c>
      <c r="T6" s="325">
        <f t="shared" si="2"/>
        <v>0</v>
      </c>
      <c r="U6" s="325">
        <f t="shared" si="2"/>
        <v>0</v>
      </c>
      <c r="V6" s="325">
        <f t="shared" si="2"/>
        <v>0</v>
      </c>
      <c r="W6" s="325">
        <f t="shared" si="2"/>
        <v>0</v>
      </c>
      <c r="X6" s="325">
        <f t="shared" si="2"/>
        <v>0</v>
      </c>
      <c r="Y6" s="325">
        <f t="shared" si="2"/>
        <v>0</v>
      </c>
      <c r="Z6" s="31">
        <f>SUM(Z7:Z33)</f>
        <v>2</v>
      </c>
    </row>
    <row r="7" spans="1:26" x14ac:dyDescent="0.25">
      <c r="A7" t="s">
        <v>322</v>
      </c>
      <c r="B7">
        <v>10</v>
      </c>
      <c r="G7" s="326" t="s">
        <v>460</v>
      </c>
      <c r="H7" s="15"/>
      <c r="I7" s="15"/>
      <c r="J7" s="15"/>
      <c r="K7" s="15"/>
      <c r="L7" s="15"/>
      <c r="M7" s="15"/>
      <c r="N7" s="15"/>
      <c r="O7" s="327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323</v>
      </c>
      <c r="B8">
        <v>10</v>
      </c>
      <c r="G8" s="35" t="s">
        <v>564</v>
      </c>
      <c r="H8" s="19"/>
      <c r="I8" s="19"/>
      <c r="J8" s="19">
        <v>1</v>
      </c>
      <c r="K8" s="19"/>
      <c r="L8" s="19"/>
      <c r="M8" s="19"/>
      <c r="N8" s="19">
        <v>2</v>
      </c>
      <c r="O8" s="328">
        <v>4</v>
      </c>
      <c r="P8" s="19" t="s">
        <v>405</v>
      </c>
      <c r="Q8" s="19" t="s">
        <v>154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324</v>
      </c>
      <c r="B9">
        <v>10</v>
      </c>
      <c r="G9" s="35" t="s">
        <v>366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8">
        <v>3</v>
      </c>
      <c r="P9" s="19" t="s">
        <v>321</v>
      </c>
      <c r="Q9" s="19" t="s">
        <v>320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8" t="s">
        <v>435</v>
      </c>
      <c r="H10" s="19"/>
      <c r="I10" s="19">
        <v>1</v>
      </c>
      <c r="J10" s="19">
        <v>1</v>
      </c>
      <c r="K10" s="19"/>
      <c r="L10" s="19"/>
      <c r="M10" s="19"/>
      <c r="N10" s="19"/>
      <c r="O10" s="328">
        <v>1</v>
      </c>
      <c r="P10" s="19" t="s">
        <v>393</v>
      </c>
      <c r="Q10" s="19" t="s">
        <v>299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8"/>
      <c r="P12" s="19"/>
      <c r="Q12" s="19"/>
      <c r="R12" s="329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384</v>
      </c>
      <c r="H13" s="19">
        <v>1</v>
      </c>
      <c r="I13" s="19">
        <v>1</v>
      </c>
      <c r="J13" s="19">
        <v>1</v>
      </c>
      <c r="M13" s="19"/>
      <c r="N13" s="19"/>
      <c r="O13" s="328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6"/>
      <c r="Z22">
        <f t="shared" si="4"/>
        <v>0</v>
      </c>
    </row>
    <row r="23" spans="1:26" x14ac:dyDescent="0.25">
      <c r="B23" s="8"/>
      <c r="G23" s="326" t="s">
        <v>461</v>
      </c>
      <c r="H23" s="15"/>
      <c r="I23" s="15"/>
      <c r="J23" s="15"/>
      <c r="K23" s="15"/>
      <c r="L23" s="15"/>
      <c r="M23" s="15"/>
      <c r="N23" s="15"/>
      <c r="O23" s="32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8" t="s">
        <v>424</v>
      </c>
      <c r="H24" s="19"/>
      <c r="I24" s="19">
        <v>1</v>
      </c>
      <c r="J24" s="19">
        <v>1</v>
      </c>
      <c r="K24" s="19"/>
      <c r="L24" s="19"/>
      <c r="M24" s="19"/>
      <c r="N24" s="19"/>
      <c r="O24" s="32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146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162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238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161</v>
      </c>
      <c r="D9">
        <v>7</v>
      </c>
      <c r="H9">
        <v>3</v>
      </c>
      <c r="I9" t="s">
        <v>239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240</v>
      </c>
      <c r="L10">
        <v>1</v>
      </c>
      <c r="P10" s="55">
        <v>2</v>
      </c>
      <c r="R10" t="s">
        <v>237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152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108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514</v>
      </c>
      <c r="R16" t="s">
        <v>515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4"/>
      <c r="Z7">
        <f>((R7+S7)/2)+SUM(V7:X7)</f>
        <v>0</v>
      </c>
    </row>
    <row r="8" spans="1:26" x14ac:dyDescent="0.25">
      <c r="B8">
        <v>10</v>
      </c>
      <c r="O8" s="134"/>
      <c r="Z8">
        <f t="shared" ref="Z8:Z26" si="3">((R8+S8)/2)+SUM(V8:X8)</f>
        <v>0</v>
      </c>
    </row>
    <row r="9" spans="1:26" x14ac:dyDescent="0.25">
      <c r="B9">
        <v>10</v>
      </c>
      <c r="F9" t="s">
        <v>308</v>
      </c>
      <c r="G9" t="s">
        <v>160</v>
      </c>
      <c r="I9">
        <v>1</v>
      </c>
      <c r="J9">
        <v>2</v>
      </c>
      <c r="N9">
        <v>3</v>
      </c>
      <c r="O9" s="134">
        <v>5</v>
      </c>
      <c r="P9" t="s">
        <v>155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159</v>
      </c>
      <c r="G10" t="s">
        <v>158</v>
      </c>
      <c r="I10">
        <v>1</v>
      </c>
      <c r="J10">
        <v>2</v>
      </c>
      <c r="O10" s="134">
        <v>3</v>
      </c>
      <c r="P10" t="s">
        <v>307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4"/>
      <c r="Z11">
        <f t="shared" si="3"/>
        <v>0</v>
      </c>
    </row>
    <row r="12" spans="1:26" x14ac:dyDescent="0.25">
      <c r="O12" s="134">
        <v>1</v>
      </c>
      <c r="P12" t="s">
        <v>83</v>
      </c>
      <c r="R12" s="162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4">
        <v>1</v>
      </c>
      <c r="P13" t="s">
        <v>153</v>
      </c>
      <c r="Q13" t="s">
        <v>157</v>
      </c>
      <c r="S13">
        <v>1</v>
      </c>
      <c r="Z13">
        <f t="shared" si="3"/>
        <v>0.5</v>
      </c>
    </row>
    <row r="14" spans="1:26" ht="15.75" thickTop="1" x14ac:dyDescent="0.25">
      <c r="O14" s="134">
        <v>2</v>
      </c>
      <c r="P14" t="s">
        <v>154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4">
        <v>1</v>
      </c>
      <c r="P15" s="162" t="s">
        <v>156</v>
      </c>
      <c r="Q15" s="162" t="s">
        <v>423</v>
      </c>
      <c r="R15" s="162"/>
      <c r="S15" s="162">
        <v>2</v>
      </c>
      <c r="T15" s="162"/>
      <c r="U15" s="162"/>
      <c r="V15" s="162"/>
      <c r="W15" s="162"/>
      <c r="X15" s="162"/>
      <c r="Y15" s="162"/>
      <c r="Z15">
        <f t="shared" si="3"/>
        <v>1</v>
      </c>
    </row>
    <row r="16" spans="1:26" x14ac:dyDescent="0.25">
      <c r="O16" s="134"/>
      <c r="Z16">
        <f t="shared" si="3"/>
        <v>0</v>
      </c>
    </row>
    <row r="17" spans="1:26" x14ac:dyDescent="0.25">
      <c r="O17" s="134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544</v>
      </c>
      <c r="G18" t="s">
        <v>229</v>
      </c>
      <c r="H18">
        <v>1</v>
      </c>
      <c r="I18">
        <v>1</v>
      </c>
      <c r="J18">
        <v>1</v>
      </c>
      <c r="O18" s="134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225</v>
      </c>
      <c r="G19" t="s">
        <v>545</v>
      </c>
      <c r="H19">
        <v>1</v>
      </c>
      <c r="I19">
        <v>1</v>
      </c>
      <c r="J19">
        <v>1</v>
      </c>
      <c r="O19" s="134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543</v>
      </c>
      <c r="G23" t="s">
        <v>452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151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9" t="s">
        <v>305</v>
      </c>
      <c r="H6" s="160"/>
      <c r="I6" s="161"/>
      <c r="AC6" s="70"/>
    </row>
    <row r="7" spans="1:29" x14ac:dyDescent="0.25">
      <c r="B7" t="s">
        <v>39</v>
      </c>
      <c r="D7">
        <v>5</v>
      </c>
      <c r="H7" s="143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 t="s">
        <v>300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293</v>
      </c>
      <c r="H10" s="91">
        <v>8</v>
      </c>
      <c r="I10" s="69" t="s">
        <v>294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51"/>
      <c r="S10" s="35" t="s">
        <v>295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309</v>
      </c>
      <c r="H11" s="91">
        <v>3</v>
      </c>
      <c r="I11" s="35" t="s">
        <v>219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51"/>
      <c r="S11" s="35" t="s">
        <v>190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311</v>
      </c>
      <c r="H12" s="91">
        <v>3</v>
      </c>
      <c r="I12" s="35" t="s">
        <v>296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51"/>
      <c r="S12" s="153" t="s">
        <v>155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>
        <v>3</v>
      </c>
      <c r="I13" s="35" t="s">
        <v>108</v>
      </c>
      <c r="J13" s="19"/>
      <c r="K13" s="33">
        <v>1</v>
      </c>
      <c r="L13" s="19"/>
      <c r="M13" s="19"/>
      <c r="N13" s="19"/>
      <c r="O13" s="19"/>
      <c r="P13" s="19"/>
      <c r="Q13" s="19"/>
      <c r="R13" s="158"/>
      <c r="S13" s="153" t="s">
        <v>298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>
        <v>4</v>
      </c>
      <c r="I14" s="35" t="s">
        <v>312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8"/>
      <c r="S14" s="153" t="s">
        <v>238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110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2"/>
      <c r="S15" s="157" t="s">
        <v>299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6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297</v>
      </c>
      <c r="H17" s="26">
        <v>3</v>
      </c>
      <c r="I17" s="19" t="s">
        <v>240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51"/>
      <c r="S17" s="35" t="s">
        <v>300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310</v>
      </c>
      <c r="H18" s="26">
        <v>2</v>
      </c>
      <c r="I18" s="35" t="s">
        <v>108</v>
      </c>
      <c r="J18" s="19"/>
      <c r="K18" s="33">
        <v>1</v>
      </c>
      <c r="L18" s="19"/>
      <c r="M18" s="19"/>
      <c r="N18" s="19"/>
      <c r="O18" s="19"/>
      <c r="P18" s="19"/>
      <c r="Q18" s="19"/>
      <c r="R18" s="151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311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51"/>
      <c r="S19" s="69" t="s">
        <v>301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51"/>
      <c r="S20" s="35" t="s">
        <v>302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303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119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304</v>
      </c>
      <c r="H26" s="143"/>
      <c r="I26" t="s">
        <v>44</v>
      </c>
      <c r="P26">
        <v>1</v>
      </c>
      <c r="AC26" s="70"/>
    </row>
    <row r="27" spans="1:29" x14ac:dyDescent="0.25">
      <c r="H27" s="143"/>
    </row>
    <row r="28" spans="1:29" ht="15.75" thickBot="1" x14ac:dyDescent="0.3">
      <c r="C28" s="7" t="s">
        <v>7</v>
      </c>
      <c r="D28" s="7">
        <f>SUM(D19:D26)</f>
        <v>3.5</v>
      </c>
      <c r="H28" s="143"/>
    </row>
    <row r="29" spans="1:29" ht="15.75" thickTop="1" x14ac:dyDescent="0.25">
      <c r="H29" s="143"/>
    </row>
    <row r="30" spans="1:29" x14ac:dyDescent="0.25">
      <c r="A30" t="s">
        <v>27</v>
      </c>
      <c r="H30" s="143"/>
    </row>
    <row r="31" spans="1:29" x14ac:dyDescent="0.25">
      <c r="B31" t="s">
        <v>32</v>
      </c>
      <c r="C31" t="s">
        <v>28</v>
      </c>
      <c r="D31" s="8"/>
      <c r="H31" s="143"/>
    </row>
    <row r="32" spans="1:29" x14ac:dyDescent="0.25">
      <c r="C32" t="s">
        <v>29</v>
      </c>
      <c r="D32" s="8"/>
      <c r="H32" s="143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117</v>
      </c>
      <c r="D38" s="8">
        <f>(INT((D12-10)/5)*-1)</f>
        <v>-1</v>
      </c>
    </row>
    <row r="39" spans="2:4" ht="15.75" thickBot="1" x14ac:dyDescent="0.3">
      <c r="C39" s="52" t="s">
        <v>116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151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115</v>
      </c>
      <c r="S4" s="4" t="s">
        <v>9</v>
      </c>
      <c r="T4" s="5" t="s">
        <v>11</v>
      </c>
      <c r="U4" s="5" t="s">
        <v>200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9" t="s">
        <v>137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9"/>
      <c r="H6" s="160"/>
      <c r="I6" s="161"/>
      <c r="AC6" s="70"/>
    </row>
    <row r="7" spans="1:29" x14ac:dyDescent="0.25">
      <c r="B7" t="s">
        <v>39</v>
      </c>
      <c r="D7">
        <v>5</v>
      </c>
      <c r="H7" s="180"/>
      <c r="AC7" s="70"/>
    </row>
    <row r="8" spans="1:29" ht="15.75" thickBot="1" x14ac:dyDescent="0.3">
      <c r="B8" t="s">
        <v>40</v>
      </c>
      <c r="D8">
        <v>5</v>
      </c>
      <c r="G8" s="100" t="s">
        <v>570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226</v>
      </c>
      <c r="N9" s="15"/>
      <c r="O9" s="15"/>
      <c r="P9" s="15"/>
      <c r="Q9" s="15"/>
      <c r="R9" s="150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51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51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401</v>
      </c>
      <c r="J12" s="19"/>
      <c r="K12" s="19"/>
      <c r="L12" s="19"/>
      <c r="M12" s="19"/>
      <c r="N12" s="19"/>
      <c r="O12" s="19"/>
      <c r="P12" s="19">
        <v>9</v>
      </c>
      <c r="R12" s="151"/>
      <c r="S12" s="153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9"/>
      <c r="H13" s="110"/>
      <c r="I13" s="35" t="s">
        <v>402</v>
      </c>
      <c r="J13" s="19"/>
      <c r="K13" s="19"/>
      <c r="L13" s="19"/>
      <c r="M13" s="33"/>
      <c r="N13" s="19"/>
      <c r="O13" s="19"/>
      <c r="P13" s="19">
        <v>6</v>
      </c>
      <c r="R13" s="158"/>
      <c r="S13" s="153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9"/>
      <c r="H14" s="110"/>
      <c r="I14" s="153" t="s">
        <v>403</v>
      </c>
      <c r="J14" s="19"/>
      <c r="K14" s="19"/>
      <c r="L14" s="19"/>
      <c r="M14" s="19"/>
      <c r="N14" s="19"/>
      <c r="O14" s="19"/>
      <c r="P14" s="19">
        <v>4</v>
      </c>
      <c r="R14" s="158"/>
      <c r="S14" s="153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3"/>
      <c r="J15" s="33"/>
      <c r="K15" s="19"/>
      <c r="L15" s="19"/>
      <c r="M15" s="19"/>
      <c r="N15" s="19"/>
      <c r="O15" s="19"/>
      <c r="P15" s="19"/>
      <c r="R15" s="152"/>
      <c r="S15" s="157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81">
        <f>SUM(H17:H20)</f>
        <v>9</v>
      </c>
      <c r="I16" s="153" t="s">
        <v>395</v>
      </c>
      <c r="J16" s="19"/>
      <c r="K16" s="19"/>
      <c r="L16" s="19"/>
      <c r="M16" s="19"/>
      <c r="N16" s="19"/>
      <c r="O16" s="33"/>
      <c r="P16" s="19"/>
      <c r="R16" s="156"/>
      <c r="S16" s="217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7" t="s">
        <v>396</v>
      </c>
      <c r="J17" s="17"/>
      <c r="K17" s="17"/>
      <c r="L17" s="17"/>
      <c r="M17" s="17"/>
      <c r="N17" s="17"/>
      <c r="O17" s="17"/>
      <c r="P17" s="17">
        <v>3</v>
      </c>
      <c r="R17" s="151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7" t="s">
        <v>397</v>
      </c>
      <c r="J18" s="19"/>
      <c r="L18" s="19"/>
      <c r="M18" s="19"/>
      <c r="N18" s="19"/>
      <c r="O18" s="19"/>
      <c r="P18" s="33">
        <v>3</v>
      </c>
      <c r="R18" s="151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398</v>
      </c>
      <c r="J19" s="19"/>
      <c r="K19" s="19"/>
      <c r="L19" s="19"/>
      <c r="M19" s="19"/>
      <c r="N19" s="19"/>
      <c r="O19" s="19"/>
      <c r="P19" s="33">
        <v>2</v>
      </c>
      <c r="R19" s="151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399</v>
      </c>
      <c r="J20" s="19"/>
      <c r="K20" s="33"/>
      <c r="L20" s="19"/>
      <c r="M20" s="19"/>
      <c r="N20" s="19"/>
      <c r="O20" s="19"/>
      <c r="P20" s="33">
        <v>3</v>
      </c>
      <c r="R20" s="151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400</v>
      </c>
      <c r="J21" s="19"/>
      <c r="K21" s="33"/>
      <c r="L21" s="19"/>
      <c r="M21" s="19"/>
      <c r="N21" s="19"/>
      <c r="O21" s="19"/>
      <c r="P21" s="33">
        <v>5</v>
      </c>
      <c r="R21" s="152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571</v>
      </c>
      <c r="H26" s="459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115</v>
      </c>
      <c r="S28" s="4" t="s">
        <v>9</v>
      </c>
      <c r="T28" s="5" t="s">
        <v>11</v>
      </c>
      <c r="U28" s="5" t="s">
        <v>200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9" t="s">
        <v>137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9"/>
      <c r="H30" s="160"/>
      <c r="I30" s="161"/>
      <c r="AC30" s="70"/>
    </row>
    <row r="31" spans="1:29" x14ac:dyDescent="0.25">
      <c r="B31" t="s">
        <v>32</v>
      </c>
      <c r="C31" t="s">
        <v>28</v>
      </c>
      <c r="D31" s="8"/>
      <c r="H31" s="180"/>
      <c r="S31" t="s">
        <v>229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80"/>
      <c r="S32" t="s">
        <v>451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299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117</v>
      </c>
      <c r="D38" s="8">
        <f>(INT((D12-10)/5)*-1)</f>
        <v>-1</v>
      </c>
    </row>
    <row r="39" spans="2:23" ht="15.75" thickBot="1" x14ac:dyDescent="0.3">
      <c r="C39" s="52" t="s">
        <v>116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151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115</v>
      </c>
      <c r="R4" s="4" t="s">
        <v>9</v>
      </c>
      <c r="S4" s="5" t="s">
        <v>11</v>
      </c>
      <c r="T4" s="5" t="s">
        <v>200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9" t="s">
        <v>137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9"/>
      <c r="G6" s="160"/>
      <c r="H6" s="161"/>
      <c r="AB6" s="70"/>
    </row>
    <row r="7" spans="1:28" x14ac:dyDescent="0.25">
      <c r="A7" t="s">
        <v>39</v>
      </c>
      <c r="C7">
        <v>5</v>
      </c>
      <c r="G7" s="219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137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226</v>
      </c>
      <c r="M9" s="15"/>
      <c r="N9" s="15"/>
      <c r="O9" s="15"/>
      <c r="P9" s="15"/>
      <c r="Q9" s="150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554</v>
      </c>
      <c r="I10" s="19"/>
      <c r="J10" s="19"/>
      <c r="K10" s="19"/>
      <c r="L10" s="19"/>
      <c r="M10" s="19"/>
      <c r="N10" s="19"/>
      <c r="O10" s="19">
        <v>1</v>
      </c>
      <c r="P10" s="19"/>
      <c r="Q10" s="151">
        <v>2</v>
      </c>
      <c r="R10" s="35" t="s">
        <v>555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556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51">
        <v>1</v>
      </c>
      <c r="R11" s="35" t="s">
        <v>119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39" t="s">
        <v>552</v>
      </c>
      <c r="I12" s="19"/>
      <c r="J12" s="19"/>
      <c r="K12" s="19"/>
      <c r="L12" s="19"/>
      <c r="M12" s="19"/>
      <c r="N12" s="19"/>
      <c r="O12" s="19">
        <v>1</v>
      </c>
      <c r="Q12" s="151"/>
      <c r="R12" s="153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9"/>
      <c r="G13" s="110"/>
      <c r="H13" s="35"/>
      <c r="I13" s="19"/>
      <c r="J13" s="19"/>
      <c r="K13" s="19"/>
      <c r="L13" s="33"/>
      <c r="M13" s="19"/>
      <c r="N13" s="19"/>
      <c r="Q13" s="158"/>
      <c r="R13" s="153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9"/>
      <c r="G14" s="110"/>
      <c r="H14" s="153"/>
      <c r="I14" s="19"/>
      <c r="J14" s="19"/>
      <c r="K14" s="19"/>
      <c r="L14" s="19"/>
      <c r="M14" s="19"/>
      <c r="N14" s="19"/>
      <c r="O14" s="19"/>
      <c r="Q14" s="158"/>
      <c r="R14" s="153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3"/>
      <c r="I15" s="33"/>
      <c r="J15" s="19"/>
      <c r="K15" s="19"/>
      <c r="L15" s="19"/>
      <c r="M15" s="19"/>
      <c r="N15" s="19"/>
      <c r="O15" s="19"/>
      <c r="Q15" s="152"/>
      <c r="R15" s="157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81"/>
      <c r="H16" s="153"/>
      <c r="I16" s="19"/>
      <c r="J16" s="19"/>
      <c r="K16" s="19"/>
      <c r="L16" s="19"/>
      <c r="M16" s="19"/>
      <c r="N16" s="33"/>
      <c r="O16" s="19"/>
      <c r="Q16" s="156"/>
      <c r="R16" s="217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7"/>
      <c r="I17" s="17"/>
      <c r="J17" s="17"/>
      <c r="K17" s="17"/>
      <c r="L17" s="17"/>
      <c r="M17" s="17"/>
      <c r="N17" s="17"/>
      <c r="O17" s="17"/>
      <c r="Q17" s="151"/>
      <c r="R17" s="35" t="s">
        <v>557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7" t="s">
        <v>553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51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51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51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2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551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9"/>
      <c r="AB26" s="70"/>
    </row>
    <row r="27" spans="1:28" x14ac:dyDescent="0.25">
      <c r="G27" s="219"/>
    </row>
    <row r="28" spans="1:28" ht="15.75" thickBot="1" x14ac:dyDescent="0.3">
      <c r="B28" s="7" t="s">
        <v>7</v>
      </c>
      <c r="C28" s="7">
        <f>SUM(C19:C26)</f>
        <v>7.6</v>
      </c>
      <c r="G28" s="219"/>
    </row>
    <row r="29" spans="1:28" ht="15.75" thickTop="1" x14ac:dyDescent="0.25">
      <c r="F29" s="2"/>
      <c r="G29" s="2" t="s">
        <v>68</v>
      </c>
      <c r="H29" s="13" t="s">
        <v>326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115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9"/>
    </row>
    <row r="32" spans="1:28" x14ac:dyDescent="0.25">
      <c r="B32" t="s">
        <v>29</v>
      </c>
      <c r="C32" s="8"/>
      <c r="G32" s="219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61" t="s">
        <v>573</v>
      </c>
      <c r="G33" s="462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</row>
    <row r="34" spans="1:26" x14ac:dyDescent="0.25">
      <c r="B34" t="s">
        <v>31</v>
      </c>
      <c r="C34" s="8"/>
      <c r="F34" s="461" t="s">
        <v>60</v>
      </c>
      <c r="G34" s="462" t="s">
        <v>66</v>
      </c>
      <c r="H34" s="461" t="s">
        <v>244</v>
      </c>
      <c r="I34" s="461">
        <v>1</v>
      </c>
      <c r="J34" s="461">
        <v>1</v>
      </c>
      <c r="K34" s="461">
        <v>1</v>
      </c>
      <c r="L34" s="461"/>
      <c r="M34" s="461"/>
      <c r="N34" s="461"/>
      <c r="O34" s="461">
        <v>2</v>
      </c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61" t="s">
        <v>61</v>
      </c>
      <c r="G35" s="462" t="s">
        <v>329</v>
      </c>
      <c r="H35" s="461" t="s">
        <v>10</v>
      </c>
      <c r="I35" s="461"/>
      <c r="J35" s="461">
        <v>1</v>
      </c>
      <c r="K35" s="461">
        <v>1</v>
      </c>
      <c r="L35" s="461">
        <v>1</v>
      </c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>
        <f t="shared" ref="Z35:Z40" si="5">SUM(L35:N35)+(I35/2)</f>
        <v>1</v>
      </c>
    </row>
    <row r="36" spans="1:26" ht="15.75" thickTop="1" x14ac:dyDescent="0.25">
      <c r="A36" t="s">
        <v>33</v>
      </c>
      <c r="F36" s="463"/>
      <c r="G36" s="464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5"/>
      <c r="S36" s="463"/>
      <c r="T36" s="463"/>
      <c r="U36" s="463"/>
      <c r="V36" s="463"/>
      <c r="W36" s="463"/>
      <c r="X36" s="463"/>
      <c r="Y36" s="463"/>
      <c r="Z36" s="461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60" t="s">
        <v>574</v>
      </c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>
        <f t="shared" si="5"/>
        <v>0</v>
      </c>
    </row>
    <row r="38" spans="1:26" x14ac:dyDescent="0.25">
      <c r="B38" t="s">
        <v>117</v>
      </c>
      <c r="C38" s="8">
        <f>(INT((C12-10)/5)*-1)</f>
        <v>-1</v>
      </c>
      <c r="F38" s="460"/>
      <c r="G38" s="460"/>
      <c r="H38" s="460" t="s">
        <v>325</v>
      </c>
      <c r="I38" s="460"/>
      <c r="J38" s="460"/>
      <c r="K38" s="460"/>
      <c r="L38" s="460"/>
      <c r="M38" s="460"/>
      <c r="N38" s="460"/>
      <c r="O38" s="460">
        <v>1</v>
      </c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>
        <f t="shared" si="5"/>
        <v>0</v>
      </c>
    </row>
    <row r="39" spans="1:26" ht="15.75" thickBot="1" x14ac:dyDescent="0.3">
      <c r="B39" s="52" t="s">
        <v>116</v>
      </c>
      <c r="C39" s="7">
        <f>IF((C35+(C37+C38))&lt;0,0,(C35+(C37+C38)))</f>
        <v>0</v>
      </c>
      <c r="F39" s="460"/>
      <c r="G39" s="460"/>
      <c r="H39" s="460" t="s">
        <v>576</v>
      </c>
      <c r="I39" s="460"/>
      <c r="J39" s="460">
        <v>1</v>
      </c>
      <c r="K39" s="460">
        <v>1</v>
      </c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>
        <f>SUM(L41:N41)+(I41/2)</f>
        <v>1</v>
      </c>
    </row>
    <row r="40" spans="1:26" ht="15.75" thickTop="1" x14ac:dyDescent="0.25">
      <c r="F40" s="460"/>
      <c r="G40" s="460"/>
      <c r="H40" s="460" t="s">
        <v>575</v>
      </c>
      <c r="I40" s="460">
        <v>1</v>
      </c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>
        <f t="shared" si="5"/>
        <v>0.5</v>
      </c>
    </row>
    <row r="41" spans="1:26" x14ac:dyDescent="0.25">
      <c r="F41" s="460"/>
      <c r="G41" s="460"/>
      <c r="H41" s="460" t="s">
        <v>99</v>
      </c>
      <c r="I41" s="460">
        <v>2</v>
      </c>
      <c r="J41" s="460">
        <v>1</v>
      </c>
      <c r="K41" s="460">
        <v>1</v>
      </c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26" ht="15.75" thickBot="1" x14ac:dyDescent="0.3">
      <c r="B42" s="9" t="s">
        <v>37</v>
      </c>
      <c r="C42" s="9">
        <f>C28-C39</f>
        <v>7.6</v>
      </c>
      <c r="F42" s="460"/>
      <c r="G42" s="460"/>
      <c r="H42" s="460" t="s">
        <v>577</v>
      </c>
      <c r="I42" s="460"/>
      <c r="J42" s="460">
        <v>1</v>
      </c>
      <c r="K42" s="460">
        <v>1</v>
      </c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26" ht="15.75" thickTop="1" x14ac:dyDescent="0.25">
      <c r="F43" s="460"/>
      <c r="G43" s="460"/>
      <c r="H43" s="460" t="s">
        <v>579</v>
      </c>
      <c r="I43" s="460">
        <v>1</v>
      </c>
      <c r="J43" s="460"/>
      <c r="K43" s="460" t="s">
        <v>578</v>
      </c>
      <c r="L43" s="460"/>
      <c r="M43" s="460"/>
      <c r="N43" s="460"/>
      <c r="O43" s="460"/>
      <c r="P43" s="460"/>
      <c r="Q43" s="460" t="s">
        <v>578</v>
      </c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26" x14ac:dyDescent="0.25"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26" x14ac:dyDescent="0.25"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26" x14ac:dyDescent="0.25"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L32" sqref="L32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214</v>
      </c>
    </row>
    <row r="3" spans="2:10" x14ac:dyDescent="0.25">
      <c r="B3" s="173" t="s">
        <v>531</v>
      </c>
      <c r="C3" s="132"/>
      <c r="D3" s="132"/>
      <c r="E3" s="132" t="s">
        <v>164</v>
      </c>
      <c r="F3" s="132"/>
      <c r="G3" s="176">
        <f>Midmarch!D2</f>
        <v>10.5</v>
      </c>
    </row>
    <row r="4" spans="2:10" ht="15.75" thickBot="1" x14ac:dyDescent="0.3">
      <c r="B4" s="174"/>
      <c r="C4" s="175"/>
      <c r="D4" s="175"/>
      <c r="E4" s="175" t="s">
        <v>165</v>
      </c>
      <c r="F4" s="175"/>
      <c r="G4" s="177">
        <f>G3-SUM(E5:E14)</f>
        <v>8.5</v>
      </c>
    </row>
    <row r="5" spans="2:10" x14ac:dyDescent="0.25">
      <c r="B5" s="452" t="s">
        <v>94</v>
      </c>
      <c r="C5" s="453" t="s">
        <v>521</v>
      </c>
      <c r="D5" s="453"/>
      <c r="E5" s="453">
        <v>2</v>
      </c>
      <c r="F5" s="453"/>
      <c r="G5" s="454" t="s">
        <v>522</v>
      </c>
    </row>
    <row r="6" spans="2:10" x14ac:dyDescent="0.25">
      <c r="B6" s="260"/>
      <c r="C6" s="331"/>
      <c r="D6" s="331"/>
      <c r="E6" s="331"/>
      <c r="F6" s="19"/>
      <c r="G6" s="20"/>
    </row>
    <row r="7" spans="2:10" x14ac:dyDescent="0.25">
      <c r="B7" s="260"/>
      <c r="C7" s="331"/>
      <c r="D7" s="331"/>
      <c r="E7" s="331"/>
      <c r="F7" s="19"/>
      <c r="G7" s="20"/>
    </row>
    <row r="8" spans="2:10" x14ac:dyDescent="0.25">
      <c r="B8" s="260"/>
      <c r="C8" s="331"/>
      <c r="D8" s="331"/>
      <c r="E8" s="332"/>
      <c r="F8" s="19"/>
      <c r="G8" s="20"/>
    </row>
    <row r="9" spans="2:10" x14ac:dyDescent="0.25">
      <c r="B9" s="260"/>
      <c r="C9" s="331"/>
      <c r="D9" s="331"/>
      <c r="E9" s="332"/>
      <c r="F9" s="19"/>
      <c r="G9" s="20"/>
    </row>
    <row r="10" spans="2:10" x14ac:dyDescent="0.25">
      <c r="B10" s="260"/>
      <c r="C10" s="331"/>
      <c r="D10" s="331"/>
      <c r="E10" s="332"/>
      <c r="F10" s="19"/>
      <c r="G10" s="20"/>
    </row>
    <row r="11" spans="2:10" x14ac:dyDescent="0.25">
      <c r="B11" s="260"/>
      <c r="C11" s="331"/>
      <c r="D11" s="331"/>
      <c r="E11" s="332"/>
      <c r="F11" s="19"/>
      <c r="G11" s="20"/>
    </row>
    <row r="12" spans="2:10" x14ac:dyDescent="0.25">
      <c r="B12" s="260"/>
      <c r="C12" s="331"/>
      <c r="D12" s="331"/>
      <c r="E12" s="331"/>
      <c r="F12" s="19"/>
      <c r="G12" s="20"/>
    </row>
    <row r="13" spans="2:10" x14ac:dyDescent="0.25">
      <c r="B13" s="260"/>
      <c r="C13" s="331"/>
      <c r="D13" s="331"/>
      <c r="E13" s="331"/>
      <c r="F13" s="19"/>
      <c r="G13" s="20"/>
    </row>
    <row r="14" spans="2:10" ht="15.75" thickBot="1" x14ac:dyDescent="0.3">
      <c r="B14" s="261"/>
      <c r="C14" s="333"/>
      <c r="D14" s="333"/>
      <c r="E14" s="333"/>
      <c r="F14" s="17"/>
      <c r="G14" s="18"/>
    </row>
    <row r="15" spans="2:10" ht="15.75" thickBot="1" x14ac:dyDescent="0.3">
      <c r="I15" s="431" t="s">
        <v>139</v>
      </c>
      <c r="J15" s="431">
        <f>[1]Pharasma!$O$5</f>
        <v>4</v>
      </c>
    </row>
    <row r="16" spans="2:10" x14ac:dyDescent="0.25">
      <c r="B16" s="173" t="s">
        <v>316</v>
      </c>
      <c r="C16" s="132"/>
      <c r="D16" s="132"/>
      <c r="E16" s="132" t="s">
        <v>164</v>
      </c>
      <c r="F16" s="132"/>
      <c r="G16" s="176">
        <f>SUM(J15:J17)</f>
        <v>19.5</v>
      </c>
      <c r="I16" s="274" t="s">
        <v>407</v>
      </c>
      <c r="J16" s="274">
        <f>[1]DELEM!$B$53</f>
        <v>9.5</v>
      </c>
    </row>
    <row r="17" spans="1:13" ht="15.75" thickBot="1" x14ac:dyDescent="0.3">
      <c r="B17" s="174"/>
      <c r="C17" s="175"/>
      <c r="D17" s="175"/>
      <c r="E17" s="175" t="s">
        <v>165</v>
      </c>
      <c r="F17" s="175"/>
      <c r="G17" s="177">
        <f>G16-SUM(E18:E29)</f>
        <v>8</v>
      </c>
      <c r="I17" s="451" t="s">
        <v>171</v>
      </c>
      <c r="J17" s="451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60"/>
      <c r="C19" s="331"/>
      <c r="D19" s="331"/>
      <c r="E19" s="331"/>
      <c r="F19" s="331"/>
      <c r="G19" s="336"/>
    </row>
    <row r="20" spans="1:13" x14ac:dyDescent="0.25">
      <c r="B20" s="337"/>
      <c r="C20" s="331"/>
      <c r="D20" s="331"/>
      <c r="E20" s="331"/>
      <c r="F20" s="331"/>
      <c r="G20" s="336"/>
    </row>
    <row r="21" spans="1:13" x14ac:dyDescent="0.25">
      <c r="B21" s="260"/>
      <c r="C21" s="331"/>
      <c r="D21" s="331"/>
      <c r="E21" s="332"/>
      <c r="F21" s="331"/>
      <c r="G21" s="336"/>
    </row>
    <row r="22" spans="1:13" x14ac:dyDescent="0.25">
      <c r="B22" s="260"/>
      <c r="C22" s="331"/>
      <c r="D22" s="331"/>
      <c r="E22" s="332"/>
      <c r="F22" s="331"/>
      <c r="G22" s="336"/>
      <c r="M22" t="s">
        <v>254</v>
      </c>
    </row>
    <row r="23" spans="1:13" x14ac:dyDescent="0.25">
      <c r="A23" s="250"/>
      <c r="B23" s="260"/>
      <c r="C23" s="332"/>
      <c r="D23" s="331"/>
      <c r="E23" s="332"/>
      <c r="F23" s="331"/>
      <c r="G23" s="336"/>
      <c r="H23" s="250"/>
      <c r="I23" s="250"/>
    </row>
    <row r="24" spans="1:13" x14ac:dyDescent="0.25">
      <c r="A24" s="451" t="s">
        <v>171</v>
      </c>
      <c r="B24" s="455" t="s">
        <v>350</v>
      </c>
      <c r="C24" s="456" t="s">
        <v>565</v>
      </c>
      <c r="D24" s="456"/>
      <c r="E24" s="456">
        <v>3</v>
      </c>
      <c r="F24" s="456"/>
      <c r="G24" s="457" t="s">
        <v>566</v>
      </c>
      <c r="H24" s="457"/>
      <c r="M24" s="51" t="s">
        <v>406</v>
      </c>
    </row>
    <row r="25" spans="1:13" x14ac:dyDescent="0.25">
      <c r="A25" s="445" t="s">
        <v>345</v>
      </c>
      <c r="B25" s="446" t="s">
        <v>94</v>
      </c>
      <c r="C25" s="447" t="s">
        <v>563</v>
      </c>
      <c r="D25" s="447"/>
      <c r="E25" s="447">
        <v>2</v>
      </c>
      <c r="F25" s="447"/>
      <c r="G25" s="448"/>
    </row>
    <row r="26" spans="1:13" x14ac:dyDescent="0.25">
      <c r="A26" s="431" t="s">
        <v>139</v>
      </c>
      <c r="B26" s="449" t="s">
        <v>549</v>
      </c>
      <c r="C26" s="450" t="s">
        <v>119</v>
      </c>
      <c r="D26" s="450"/>
      <c r="E26" s="450">
        <v>1</v>
      </c>
      <c r="F26" s="450"/>
      <c r="G26" s="437"/>
    </row>
    <row r="27" spans="1:13" x14ac:dyDescent="0.25">
      <c r="A27" s="431" t="s">
        <v>139</v>
      </c>
      <c r="B27" s="449" t="s">
        <v>373</v>
      </c>
      <c r="C27" s="450" t="s">
        <v>119</v>
      </c>
      <c r="D27" s="450"/>
      <c r="E27" s="450">
        <v>1</v>
      </c>
      <c r="F27" s="450"/>
      <c r="G27" s="437"/>
    </row>
    <row r="28" spans="1:13" x14ac:dyDescent="0.25">
      <c r="A28" s="431" t="s">
        <v>139</v>
      </c>
      <c r="B28" s="435" t="s">
        <v>350</v>
      </c>
      <c r="C28" s="436" t="s">
        <v>541</v>
      </c>
      <c r="D28" s="436"/>
      <c r="E28" s="436">
        <v>1</v>
      </c>
      <c r="F28" s="436"/>
      <c r="G28" s="437"/>
    </row>
    <row r="29" spans="1:13" ht="15.75" thickBot="1" x14ac:dyDescent="0.3">
      <c r="A29" s="431" t="s">
        <v>139</v>
      </c>
      <c r="B29" s="432" t="s">
        <v>350</v>
      </c>
      <c r="C29" s="433" t="s">
        <v>542</v>
      </c>
      <c r="D29" s="433"/>
      <c r="E29" s="433">
        <v>3.5</v>
      </c>
      <c r="F29" s="433"/>
      <c r="G29" s="434" t="s">
        <v>538</v>
      </c>
    </row>
    <row r="30" spans="1:13" x14ac:dyDescent="0.25">
      <c r="B30" s="173" t="s">
        <v>351</v>
      </c>
      <c r="C30" s="132"/>
      <c r="D30" s="132"/>
      <c r="E30" s="132" t="s">
        <v>164</v>
      </c>
      <c r="F30" s="132"/>
      <c r="G30" s="176">
        <f>[1]DELEM!$B$40</f>
        <v>0</v>
      </c>
    </row>
    <row r="31" spans="1:13" ht="15.75" thickBot="1" x14ac:dyDescent="0.3">
      <c r="B31" s="174"/>
      <c r="C31" s="175"/>
      <c r="D31" s="175"/>
      <c r="E31" s="175" t="s">
        <v>165</v>
      </c>
      <c r="F31" s="175"/>
      <c r="G31" s="177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3" t="s">
        <v>315</v>
      </c>
      <c r="C35" s="132"/>
      <c r="D35" s="132"/>
      <c r="E35" s="132" t="s">
        <v>164</v>
      </c>
      <c r="F35" s="132"/>
      <c r="G35" s="176">
        <f>[1]DELEM!$B$14</f>
        <v>8.5</v>
      </c>
    </row>
    <row r="36" spans="2:7" ht="15.75" thickBot="1" x14ac:dyDescent="0.3">
      <c r="B36" s="174"/>
      <c r="C36" s="175"/>
      <c r="D36" s="175"/>
      <c r="E36" s="175" t="s">
        <v>165</v>
      </c>
      <c r="F36" s="175"/>
      <c r="G36" s="177">
        <f>G35-SUM(E37:E41)</f>
        <v>8.5</v>
      </c>
    </row>
    <row r="37" spans="2:7" x14ac:dyDescent="0.25">
      <c r="B37" s="259"/>
      <c r="C37" s="334"/>
      <c r="D37" s="334"/>
      <c r="E37" s="334"/>
      <c r="F37" s="334"/>
      <c r="G37" s="335"/>
    </row>
    <row r="38" spans="2:7" x14ac:dyDescent="0.25">
      <c r="B38" s="260"/>
      <c r="C38" s="331"/>
      <c r="D38" s="331"/>
      <c r="E38" s="331"/>
      <c r="F38" s="331"/>
      <c r="G38" s="336"/>
    </row>
    <row r="39" spans="2:7" x14ac:dyDescent="0.25">
      <c r="B39" s="260"/>
      <c r="C39" s="331"/>
      <c r="D39" s="331"/>
      <c r="E39" s="331"/>
      <c r="F39" s="331"/>
      <c r="G39" s="336"/>
    </row>
    <row r="40" spans="2:7" x14ac:dyDescent="0.25">
      <c r="B40" s="260"/>
      <c r="C40" s="331"/>
      <c r="D40" s="331"/>
      <c r="E40" s="331"/>
      <c r="F40" s="331"/>
      <c r="G40" s="336"/>
    </row>
    <row r="41" spans="2:7" ht="15.75" thickBot="1" x14ac:dyDescent="0.3">
      <c r="B41" s="261"/>
      <c r="C41" s="333"/>
      <c r="D41" s="333"/>
      <c r="E41" s="339"/>
      <c r="F41" s="333"/>
      <c r="G41" s="33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7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547</v>
      </c>
      <c r="I2" s="10"/>
    </row>
    <row r="3" spans="2:17" x14ac:dyDescent="0.25">
      <c r="I3" s="10"/>
    </row>
    <row r="4" spans="2:17" x14ac:dyDescent="0.25">
      <c r="B4" s="145" t="s">
        <v>256</v>
      </c>
      <c r="C4" s="145"/>
      <c r="D4" s="148"/>
      <c r="F4" t="s">
        <v>121</v>
      </c>
      <c r="G4" t="s">
        <v>42</v>
      </c>
      <c r="H4" t="s">
        <v>317</v>
      </c>
      <c r="I4" s="10" t="s">
        <v>318</v>
      </c>
      <c r="J4" t="s">
        <v>105</v>
      </c>
      <c r="K4" t="s">
        <v>502</v>
      </c>
      <c r="L4" t="s">
        <v>281</v>
      </c>
      <c r="M4" t="s">
        <v>138</v>
      </c>
      <c r="N4" t="s">
        <v>282</v>
      </c>
      <c r="O4" t="s">
        <v>283</v>
      </c>
      <c r="P4" t="s">
        <v>220</v>
      </c>
      <c r="Q4" t="s">
        <v>417</v>
      </c>
    </row>
    <row r="5" spans="2:17" x14ac:dyDescent="0.25">
      <c r="B5" t="s">
        <v>128</v>
      </c>
      <c r="C5" s="8">
        <f>_xlfn.RANK.EQ(D5,$D$5:$D$41)</f>
        <v>2</v>
      </c>
      <c r="D5" s="147">
        <f>SUM(F5:R5)</f>
        <v>9.6</v>
      </c>
      <c r="E5">
        <f>_xlfn.RANK.EQ(D5,$D$5:$D$41)</f>
        <v>2</v>
      </c>
      <c r="F5" s="121"/>
      <c r="G5" s="121"/>
      <c r="H5" s="121"/>
      <c r="I5" s="301"/>
      <c r="J5" s="121"/>
      <c r="K5" s="121"/>
      <c r="L5" s="121"/>
      <c r="M5" s="121"/>
      <c r="N5" s="121"/>
      <c r="O5" s="121">
        <v>9.6</v>
      </c>
      <c r="P5" s="121"/>
      <c r="Q5" s="121"/>
    </row>
    <row r="6" spans="2:17" x14ac:dyDescent="0.25">
      <c r="B6" t="s">
        <v>257</v>
      </c>
      <c r="C6" s="8">
        <f t="shared" ref="C6:C41" si="0">_xlfn.RANK.EQ(D6,$D$5:$D$41)</f>
        <v>19</v>
      </c>
      <c r="D6" s="147">
        <f t="shared" ref="D6:D23" si="1">SUM(F6:R6)</f>
        <v>2</v>
      </c>
      <c r="E6">
        <f t="shared" ref="E6:E41" si="2">_xlfn.RANK.EQ(D6,$D$5:$D$41)</f>
        <v>19</v>
      </c>
      <c r="F6" s="121"/>
      <c r="G6" s="121"/>
      <c r="H6" s="121"/>
      <c r="I6" s="301">
        <v>2</v>
      </c>
      <c r="J6" s="121"/>
      <c r="K6" s="121"/>
      <c r="L6" s="121"/>
      <c r="M6" s="121"/>
      <c r="N6" s="121"/>
      <c r="O6" s="121"/>
      <c r="P6" s="121"/>
      <c r="Q6" s="121"/>
    </row>
    <row r="7" spans="2:17" x14ac:dyDescent="0.25">
      <c r="B7" t="s">
        <v>258</v>
      </c>
      <c r="C7" s="8">
        <f t="shared" si="0"/>
        <v>3</v>
      </c>
      <c r="D7" s="147">
        <f t="shared" si="1"/>
        <v>9.4</v>
      </c>
      <c r="E7">
        <f t="shared" si="2"/>
        <v>3</v>
      </c>
      <c r="F7" s="121"/>
      <c r="G7" s="121"/>
      <c r="H7" s="121">
        <v>5.4</v>
      </c>
      <c r="I7" s="301">
        <v>4</v>
      </c>
      <c r="J7" s="121"/>
      <c r="K7" s="121"/>
      <c r="L7" s="121"/>
      <c r="M7" s="121"/>
      <c r="N7" s="121"/>
      <c r="O7" s="121"/>
      <c r="P7" s="121"/>
      <c r="Q7" s="121"/>
    </row>
    <row r="8" spans="2:17" x14ac:dyDescent="0.25">
      <c r="B8" t="s">
        <v>259</v>
      </c>
      <c r="C8" s="8">
        <f t="shared" si="0"/>
        <v>4</v>
      </c>
      <c r="D8" s="147">
        <f t="shared" si="1"/>
        <v>9.1</v>
      </c>
      <c r="E8">
        <f t="shared" si="2"/>
        <v>4</v>
      </c>
      <c r="F8" s="121"/>
      <c r="G8" s="121"/>
      <c r="H8" s="121">
        <v>4</v>
      </c>
      <c r="I8" s="301"/>
      <c r="J8" s="121"/>
      <c r="K8" s="121"/>
      <c r="L8" s="121">
        <v>5.0999999999999996</v>
      </c>
      <c r="M8" s="121"/>
      <c r="N8" s="121"/>
      <c r="O8" s="121"/>
      <c r="P8" s="121"/>
      <c r="Q8" s="121"/>
    </row>
    <row r="9" spans="2:17" x14ac:dyDescent="0.25">
      <c r="B9" t="s">
        <v>260</v>
      </c>
      <c r="C9" s="8">
        <f t="shared" si="0"/>
        <v>27</v>
      </c>
      <c r="D9" s="147">
        <f t="shared" si="1"/>
        <v>0</v>
      </c>
      <c r="E9">
        <f t="shared" si="2"/>
        <v>27</v>
      </c>
      <c r="F9" s="121"/>
      <c r="G9" s="121"/>
      <c r="H9" s="121"/>
      <c r="I9" s="301"/>
      <c r="J9" s="121"/>
      <c r="K9" s="121"/>
      <c r="L9" s="121"/>
      <c r="M9" s="121"/>
      <c r="N9" s="121"/>
      <c r="O9" s="121"/>
      <c r="P9" s="121"/>
      <c r="Q9" s="121"/>
    </row>
    <row r="10" spans="2:17" x14ac:dyDescent="0.25">
      <c r="B10" t="s">
        <v>228</v>
      </c>
      <c r="C10" s="8">
        <f t="shared" si="0"/>
        <v>16</v>
      </c>
      <c r="D10" s="147">
        <f t="shared" si="1"/>
        <v>3</v>
      </c>
      <c r="E10">
        <f t="shared" si="2"/>
        <v>16</v>
      </c>
      <c r="F10" s="121"/>
      <c r="G10" s="121"/>
      <c r="H10" s="121"/>
      <c r="I10" s="301"/>
      <c r="J10" s="121">
        <v>1</v>
      </c>
      <c r="K10" s="121"/>
      <c r="L10" s="121"/>
      <c r="M10" s="121"/>
      <c r="N10" s="121">
        <v>0.5</v>
      </c>
      <c r="O10" s="121"/>
      <c r="P10" s="121">
        <v>1.5</v>
      </c>
      <c r="Q10" s="121"/>
    </row>
    <row r="11" spans="2:17" x14ac:dyDescent="0.25">
      <c r="B11" t="s">
        <v>125</v>
      </c>
      <c r="C11" s="8">
        <f t="shared" si="0"/>
        <v>27</v>
      </c>
      <c r="D11" s="147">
        <f t="shared" si="1"/>
        <v>0</v>
      </c>
      <c r="E11">
        <f t="shared" si="2"/>
        <v>27</v>
      </c>
      <c r="F11" s="121"/>
      <c r="G11" s="121"/>
      <c r="H11" s="121"/>
      <c r="I11" s="301"/>
      <c r="J11" s="121"/>
      <c r="K11" s="121"/>
      <c r="L11" s="121"/>
      <c r="M11" s="121"/>
      <c r="N11" s="121"/>
      <c r="O11" s="121"/>
      <c r="P11" s="121"/>
      <c r="Q11" s="121"/>
    </row>
    <row r="12" spans="2:17" x14ac:dyDescent="0.25">
      <c r="B12" t="s">
        <v>261</v>
      </c>
      <c r="C12" s="8">
        <f t="shared" si="0"/>
        <v>22</v>
      </c>
      <c r="D12" s="147">
        <f t="shared" si="1"/>
        <v>1.5</v>
      </c>
      <c r="E12">
        <f t="shared" si="2"/>
        <v>22</v>
      </c>
      <c r="F12" s="121">
        <v>0.5</v>
      </c>
      <c r="G12" s="121"/>
      <c r="H12" s="121"/>
      <c r="I12" s="301"/>
      <c r="J12" s="121"/>
      <c r="K12" s="121">
        <v>1</v>
      </c>
      <c r="L12" s="121"/>
      <c r="M12" s="121"/>
      <c r="N12" s="121"/>
      <c r="O12" s="121"/>
      <c r="P12" s="121"/>
      <c r="Q12" s="121"/>
    </row>
    <row r="13" spans="2:17" x14ac:dyDescent="0.25">
      <c r="B13" t="s">
        <v>262</v>
      </c>
      <c r="C13" s="8">
        <f t="shared" si="0"/>
        <v>27</v>
      </c>
      <c r="D13" s="147">
        <f t="shared" si="1"/>
        <v>0</v>
      </c>
      <c r="E13">
        <f t="shared" si="2"/>
        <v>27</v>
      </c>
      <c r="F13" s="121"/>
      <c r="G13" s="121"/>
      <c r="H13" s="121"/>
      <c r="I13" s="301"/>
      <c r="J13" s="121"/>
      <c r="K13" s="121"/>
      <c r="L13" s="121"/>
      <c r="M13" s="121"/>
      <c r="N13" s="121"/>
      <c r="O13" s="121"/>
      <c r="P13" s="121"/>
      <c r="Q13" s="121"/>
    </row>
    <row r="14" spans="2:17" x14ac:dyDescent="0.25">
      <c r="B14" t="s">
        <v>263</v>
      </c>
      <c r="C14" s="8">
        <f t="shared" si="0"/>
        <v>9</v>
      </c>
      <c r="D14" s="147">
        <f t="shared" si="1"/>
        <v>5</v>
      </c>
      <c r="E14">
        <f t="shared" si="2"/>
        <v>9</v>
      </c>
      <c r="F14" s="121"/>
      <c r="G14" s="121"/>
      <c r="H14" s="121">
        <v>2</v>
      </c>
      <c r="I14" s="301">
        <v>1</v>
      </c>
      <c r="J14" s="121">
        <v>0.5</v>
      </c>
      <c r="K14" s="121"/>
      <c r="L14" s="121"/>
      <c r="M14" s="121"/>
      <c r="N14" s="121"/>
      <c r="O14" s="121"/>
      <c r="P14" s="121">
        <v>1.5</v>
      </c>
      <c r="Q14" s="121"/>
    </row>
    <row r="15" spans="2:17" x14ac:dyDescent="0.25">
      <c r="B15" t="s">
        <v>264</v>
      </c>
      <c r="C15" s="8">
        <f t="shared" si="0"/>
        <v>23</v>
      </c>
      <c r="D15" s="147">
        <f t="shared" si="1"/>
        <v>1</v>
      </c>
      <c r="E15">
        <f t="shared" si="2"/>
        <v>23</v>
      </c>
      <c r="F15" s="121"/>
      <c r="G15" s="121"/>
      <c r="H15" s="121"/>
      <c r="I15" s="301">
        <v>1</v>
      </c>
      <c r="J15" s="121"/>
      <c r="K15" s="121"/>
      <c r="L15" s="121"/>
      <c r="M15" s="121"/>
      <c r="N15" s="121"/>
      <c r="O15" s="121"/>
      <c r="P15" s="121"/>
      <c r="Q15" s="121"/>
    </row>
    <row r="16" spans="2:17" x14ac:dyDescent="0.25">
      <c r="B16" t="s">
        <v>170</v>
      </c>
      <c r="C16" s="8">
        <f t="shared" si="0"/>
        <v>23</v>
      </c>
      <c r="D16" s="147">
        <f t="shared" si="1"/>
        <v>1</v>
      </c>
      <c r="E16">
        <f t="shared" si="2"/>
        <v>23</v>
      </c>
      <c r="F16" s="121"/>
      <c r="G16" s="121"/>
      <c r="H16" s="121"/>
      <c r="I16" s="301"/>
      <c r="J16" s="121"/>
      <c r="K16" s="121"/>
      <c r="L16" s="121">
        <v>1</v>
      </c>
      <c r="M16" s="121"/>
      <c r="N16" s="121"/>
      <c r="O16" s="121"/>
      <c r="P16" s="121"/>
      <c r="Q16" s="121"/>
    </row>
    <row r="17" spans="2:21" x14ac:dyDescent="0.25">
      <c r="B17" t="s">
        <v>265</v>
      </c>
      <c r="C17" s="8">
        <f t="shared" si="0"/>
        <v>23</v>
      </c>
      <c r="D17" s="147">
        <f t="shared" si="1"/>
        <v>1</v>
      </c>
      <c r="E17">
        <f t="shared" si="2"/>
        <v>23</v>
      </c>
      <c r="F17" s="121"/>
      <c r="G17" s="121"/>
      <c r="H17" s="121"/>
      <c r="I17" s="301">
        <v>1</v>
      </c>
      <c r="J17" s="121"/>
      <c r="K17" s="121"/>
      <c r="L17" s="121"/>
      <c r="M17" s="121"/>
      <c r="N17" s="121"/>
      <c r="O17" s="121"/>
      <c r="P17" s="121"/>
      <c r="Q17" s="121"/>
    </row>
    <row r="18" spans="2:21" x14ac:dyDescent="0.25">
      <c r="B18" t="s">
        <v>63</v>
      </c>
      <c r="C18" s="8">
        <f t="shared" si="0"/>
        <v>6</v>
      </c>
      <c r="D18" s="147">
        <f t="shared" si="1"/>
        <v>6.5</v>
      </c>
      <c r="E18">
        <f t="shared" si="2"/>
        <v>6</v>
      </c>
      <c r="F18" s="121"/>
      <c r="G18" s="121"/>
      <c r="H18" s="121"/>
      <c r="I18" s="301"/>
      <c r="J18" s="121"/>
      <c r="K18" s="121"/>
      <c r="L18" s="121"/>
      <c r="M18" s="121">
        <v>6.5</v>
      </c>
      <c r="N18" s="121"/>
      <c r="O18" s="121"/>
      <c r="P18" s="121"/>
      <c r="Q18" s="121"/>
    </row>
    <row r="19" spans="2:21" x14ac:dyDescent="0.25">
      <c r="B19" t="s">
        <v>47</v>
      </c>
      <c r="C19" s="8">
        <f t="shared" si="0"/>
        <v>8</v>
      </c>
      <c r="D19" s="147">
        <f t="shared" si="1"/>
        <v>5.5</v>
      </c>
      <c r="E19">
        <f t="shared" si="2"/>
        <v>8</v>
      </c>
      <c r="F19" s="121"/>
      <c r="G19" s="121"/>
      <c r="H19" s="121">
        <v>2</v>
      </c>
      <c r="I19" s="301">
        <v>3.5</v>
      </c>
      <c r="J19" s="121"/>
      <c r="K19" s="121"/>
      <c r="L19" s="121"/>
      <c r="M19" s="121"/>
      <c r="N19" s="121"/>
      <c r="O19" s="121"/>
      <c r="P19" s="121"/>
      <c r="Q19" s="121"/>
      <c r="U19" s="147"/>
    </row>
    <row r="20" spans="2:21" x14ac:dyDescent="0.25">
      <c r="B20" t="s">
        <v>266</v>
      </c>
      <c r="C20" s="8">
        <f t="shared" si="0"/>
        <v>27</v>
      </c>
      <c r="D20" s="147">
        <f t="shared" si="1"/>
        <v>0</v>
      </c>
      <c r="E20">
        <f t="shared" si="2"/>
        <v>27</v>
      </c>
      <c r="F20" s="121"/>
      <c r="G20" s="121"/>
      <c r="H20" s="121"/>
      <c r="I20" s="301"/>
      <c r="J20" s="121"/>
      <c r="K20" s="121"/>
      <c r="L20" s="121"/>
      <c r="M20" s="121"/>
      <c r="N20" s="121"/>
      <c r="O20" s="121"/>
      <c r="P20" s="121"/>
      <c r="Q20" s="121"/>
    </row>
    <row r="21" spans="2:21" x14ac:dyDescent="0.25">
      <c r="B21" t="s">
        <v>267</v>
      </c>
      <c r="C21" s="8">
        <f t="shared" si="0"/>
        <v>5</v>
      </c>
      <c r="D21" s="147">
        <f t="shared" si="1"/>
        <v>6.9</v>
      </c>
      <c r="E21">
        <f t="shared" si="2"/>
        <v>5</v>
      </c>
      <c r="F21" s="121"/>
      <c r="G21" s="121"/>
      <c r="H21" s="121"/>
      <c r="I21" s="301"/>
      <c r="J21" s="121"/>
      <c r="K21" s="121">
        <v>6.9</v>
      </c>
      <c r="L21" s="121"/>
      <c r="M21" s="121"/>
      <c r="N21" s="121"/>
      <c r="O21" s="121"/>
      <c r="P21" s="121"/>
      <c r="Q21" s="121"/>
    </row>
    <row r="22" spans="2:21" x14ac:dyDescent="0.25">
      <c r="B22" t="s">
        <v>268</v>
      </c>
      <c r="C22" s="8">
        <f t="shared" si="0"/>
        <v>27</v>
      </c>
      <c r="D22" s="147">
        <f t="shared" si="1"/>
        <v>0</v>
      </c>
      <c r="E22">
        <f t="shared" si="2"/>
        <v>27</v>
      </c>
      <c r="F22" s="121"/>
      <c r="G22" s="121"/>
      <c r="H22" s="121"/>
      <c r="I22" s="301"/>
      <c r="J22" s="121"/>
      <c r="K22" s="121"/>
      <c r="L22" s="121"/>
      <c r="M22" s="121"/>
      <c r="N22" s="121"/>
      <c r="O22" s="121"/>
      <c r="P22" s="121"/>
      <c r="Q22" s="121"/>
    </row>
    <row r="23" spans="2:21" x14ac:dyDescent="0.25">
      <c r="B23" t="s">
        <v>166</v>
      </c>
      <c r="C23" s="8">
        <f t="shared" si="0"/>
        <v>19</v>
      </c>
      <c r="D23" s="147">
        <f t="shared" si="1"/>
        <v>2</v>
      </c>
      <c r="E23">
        <f t="shared" si="2"/>
        <v>19</v>
      </c>
      <c r="F23" s="121"/>
      <c r="G23" s="121">
        <v>2</v>
      </c>
      <c r="H23" s="121"/>
      <c r="I23" s="301"/>
      <c r="J23" s="121"/>
      <c r="K23" s="121"/>
      <c r="L23" s="121"/>
      <c r="M23" s="121"/>
      <c r="N23" s="121"/>
      <c r="O23" s="121"/>
      <c r="P23" s="121"/>
      <c r="Q23" s="121"/>
    </row>
    <row r="24" spans="2:21" x14ac:dyDescent="0.25">
      <c r="C24" s="8">
        <f t="shared" si="0"/>
        <v>27</v>
      </c>
      <c r="F24" s="121"/>
      <c r="G24" s="121"/>
      <c r="H24" s="121"/>
      <c r="I24" s="301"/>
      <c r="J24" s="121"/>
      <c r="K24" s="121"/>
      <c r="L24" s="121"/>
      <c r="M24" s="121"/>
      <c r="N24" s="121"/>
      <c r="O24" s="121"/>
      <c r="P24" s="121"/>
      <c r="Q24" s="121"/>
    </row>
    <row r="25" spans="2:21" x14ac:dyDescent="0.25">
      <c r="B25" t="s">
        <v>92</v>
      </c>
      <c r="C25" s="8">
        <f t="shared" si="0"/>
        <v>13</v>
      </c>
      <c r="D25" s="147">
        <v>3.5</v>
      </c>
      <c r="F25" s="121"/>
      <c r="G25" s="121"/>
      <c r="H25" s="121"/>
      <c r="I25" s="301"/>
      <c r="J25" s="121"/>
      <c r="K25" s="121"/>
      <c r="L25" s="121"/>
      <c r="M25" s="121"/>
      <c r="N25" s="121"/>
      <c r="O25" s="121"/>
      <c r="P25" s="121"/>
      <c r="Q25" s="121"/>
    </row>
    <row r="26" spans="2:21" x14ac:dyDescent="0.25">
      <c r="B26" s="146" t="s">
        <v>269</v>
      </c>
      <c r="C26" s="8">
        <f t="shared" si="0"/>
        <v>27</v>
      </c>
      <c r="F26" s="121"/>
      <c r="G26" s="121"/>
      <c r="H26" s="121"/>
      <c r="I26" s="301"/>
      <c r="J26" s="121"/>
      <c r="K26" s="121"/>
      <c r="L26" s="121"/>
      <c r="M26" s="121"/>
      <c r="N26" s="121"/>
      <c r="O26" s="121"/>
      <c r="P26" s="121"/>
      <c r="Q26" s="121"/>
    </row>
    <row r="27" spans="2:21" x14ac:dyDescent="0.25">
      <c r="B27" t="s">
        <v>270</v>
      </c>
      <c r="C27" s="8">
        <f t="shared" si="0"/>
        <v>1</v>
      </c>
      <c r="D27" s="147">
        <f>SUM(F27:R27)</f>
        <v>14.2</v>
      </c>
      <c r="E27">
        <f t="shared" si="2"/>
        <v>1</v>
      </c>
      <c r="F27" s="121">
        <v>6.6</v>
      </c>
      <c r="G27" s="121"/>
      <c r="H27" s="121"/>
      <c r="I27" s="301"/>
      <c r="J27" s="121"/>
      <c r="K27" s="121"/>
      <c r="L27" s="121"/>
      <c r="M27" s="121">
        <v>7.6</v>
      </c>
      <c r="N27" s="121"/>
      <c r="O27" s="121"/>
      <c r="P27" s="121"/>
      <c r="Q27" s="121"/>
    </row>
    <row r="28" spans="2:21" x14ac:dyDescent="0.25">
      <c r="B28" t="s">
        <v>271</v>
      </c>
      <c r="C28" s="8">
        <f t="shared" si="0"/>
        <v>11</v>
      </c>
      <c r="D28" s="147">
        <f t="shared" ref="D28:D41" si="3">SUM(F28:R28)</f>
        <v>4.3</v>
      </c>
      <c r="E28">
        <f t="shared" si="2"/>
        <v>11</v>
      </c>
      <c r="F28" s="121">
        <v>3.3</v>
      </c>
      <c r="G28" s="121"/>
      <c r="H28" s="121"/>
      <c r="I28" s="301">
        <v>1</v>
      </c>
      <c r="J28" s="121"/>
      <c r="K28" s="121"/>
      <c r="L28" s="121"/>
      <c r="M28" s="121"/>
      <c r="N28" s="121"/>
      <c r="O28" s="121"/>
      <c r="P28" s="121"/>
      <c r="Q28" s="121"/>
    </row>
    <row r="29" spans="2:21" x14ac:dyDescent="0.25">
      <c r="B29" t="s">
        <v>272</v>
      </c>
      <c r="C29" s="8">
        <f t="shared" si="0"/>
        <v>15</v>
      </c>
      <c r="D29" s="147">
        <f t="shared" si="3"/>
        <v>3.25</v>
      </c>
      <c r="E29">
        <f t="shared" si="2"/>
        <v>15</v>
      </c>
      <c r="F29" s="121"/>
      <c r="G29" s="121"/>
      <c r="H29" s="121"/>
      <c r="I29" s="301"/>
      <c r="J29" s="121">
        <v>3.25</v>
      </c>
      <c r="K29" s="121"/>
      <c r="L29" s="121"/>
      <c r="M29" s="121"/>
      <c r="N29" s="121"/>
      <c r="O29" s="121"/>
      <c r="P29" s="121"/>
      <c r="Q29" s="121"/>
    </row>
    <row r="30" spans="2:21" x14ac:dyDescent="0.25">
      <c r="B30" t="s">
        <v>273</v>
      </c>
      <c r="C30" s="8">
        <f t="shared" si="0"/>
        <v>12</v>
      </c>
      <c r="D30" s="147">
        <f t="shared" si="3"/>
        <v>4</v>
      </c>
      <c r="E30">
        <f t="shared" si="2"/>
        <v>12</v>
      </c>
      <c r="F30" s="121"/>
      <c r="G30" s="121"/>
      <c r="H30" s="121"/>
      <c r="I30" s="301"/>
      <c r="J30" s="121"/>
      <c r="K30" s="121"/>
      <c r="L30" s="121"/>
      <c r="M30" s="121">
        <v>4</v>
      </c>
      <c r="N30" s="121"/>
      <c r="O30" s="121"/>
      <c r="P30" s="121"/>
      <c r="Q30" s="121"/>
    </row>
    <row r="31" spans="2:21" x14ac:dyDescent="0.25">
      <c r="B31" t="s">
        <v>274</v>
      </c>
      <c r="C31" s="8">
        <f t="shared" si="0"/>
        <v>7</v>
      </c>
      <c r="D31" s="147">
        <f t="shared" si="3"/>
        <v>6.3</v>
      </c>
      <c r="E31">
        <f t="shared" si="2"/>
        <v>7</v>
      </c>
      <c r="F31" s="121">
        <v>3.3</v>
      </c>
      <c r="G31" s="121"/>
      <c r="H31" s="121"/>
      <c r="I31" s="301">
        <v>1</v>
      </c>
      <c r="J31" s="121"/>
      <c r="K31" s="121"/>
      <c r="L31" s="121"/>
      <c r="M31" s="121">
        <v>2</v>
      </c>
      <c r="N31" s="121"/>
      <c r="O31" s="121"/>
      <c r="P31" s="121"/>
      <c r="Q31" s="121"/>
    </row>
    <row r="32" spans="2:21" x14ac:dyDescent="0.25">
      <c r="B32" t="s">
        <v>275</v>
      </c>
      <c r="C32" s="8">
        <f t="shared" si="0"/>
        <v>16</v>
      </c>
      <c r="D32" s="147">
        <f t="shared" si="3"/>
        <v>3</v>
      </c>
      <c r="E32">
        <f t="shared" si="2"/>
        <v>16</v>
      </c>
      <c r="G32" s="121"/>
      <c r="H32" s="121"/>
      <c r="I32" s="301"/>
      <c r="J32" s="121"/>
      <c r="K32" s="121"/>
      <c r="L32" s="121"/>
      <c r="M32" s="121">
        <v>3</v>
      </c>
      <c r="N32" s="121"/>
      <c r="O32" s="121"/>
      <c r="P32" s="121"/>
      <c r="Q32" s="121"/>
    </row>
    <row r="33" spans="2:17" x14ac:dyDescent="0.25">
      <c r="B33" t="s">
        <v>276</v>
      </c>
      <c r="C33" s="8">
        <f t="shared" si="0"/>
        <v>14</v>
      </c>
      <c r="D33" s="147">
        <f t="shared" si="3"/>
        <v>3.42</v>
      </c>
      <c r="E33">
        <f t="shared" si="2"/>
        <v>14</v>
      </c>
      <c r="F33" s="121"/>
      <c r="G33" s="121"/>
      <c r="H33" s="121"/>
      <c r="I33" s="301"/>
      <c r="J33" s="121">
        <v>3.25</v>
      </c>
      <c r="K33" s="121"/>
      <c r="L33" s="121"/>
      <c r="M33" s="121"/>
      <c r="N33" s="121"/>
      <c r="O33" s="121"/>
      <c r="P33" s="121"/>
      <c r="Q33" s="121">
        <v>0.17</v>
      </c>
    </row>
    <row r="34" spans="2:17" x14ac:dyDescent="0.25">
      <c r="B34" t="s">
        <v>277</v>
      </c>
      <c r="C34" s="8">
        <f t="shared" si="0"/>
        <v>10</v>
      </c>
      <c r="D34" s="147">
        <f t="shared" si="3"/>
        <v>4.97</v>
      </c>
      <c r="E34">
        <f t="shared" si="2"/>
        <v>10</v>
      </c>
      <c r="F34" s="121"/>
      <c r="G34" s="121"/>
      <c r="H34" s="121"/>
      <c r="I34" s="301"/>
      <c r="J34" s="121"/>
      <c r="K34" s="121"/>
      <c r="L34" s="121"/>
      <c r="M34" s="121"/>
      <c r="N34" s="121"/>
      <c r="O34" s="121">
        <v>4.8</v>
      </c>
      <c r="P34" s="121"/>
      <c r="Q34" s="121">
        <v>0.17</v>
      </c>
    </row>
    <row r="35" spans="2:17" x14ac:dyDescent="0.25">
      <c r="C35" s="8">
        <f t="shared" si="0"/>
        <v>27</v>
      </c>
      <c r="F35" s="121"/>
      <c r="G35" s="121"/>
      <c r="H35" s="121"/>
      <c r="I35" s="301"/>
      <c r="J35" s="121"/>
      <c r="K35" s="121"/>
      <c r="L35" s="121"/>
      <c r="M35" s="121"/>
      <c r="N35" s="121"/>
      <c r="O35" s="121"/>
      <c r="P35" s="121"/>
      <c r="Q35" s="121"/>
    </row>
    <row r="36" spans="2:17" x14ac:dyDescent="0.25">
      <c r="B36" t="s">
        <v>278</v>
      </c>
      <c r="C36" s="8">
        <f t="shared" si="0"/>
        <v>27</v>
      </c>
      <c r="D36" s="147">
        <f t="shared" si="3"/>
        <v>0</v>
      </c>
      <c r="E36">
        <f t="shared" si="2"/>
        <v>27</v>
      </c>
      <c r="F36" s="121"/>
      <c r="G36" s="121"/>
      <c r="H36" s="121"/>
      <c r="I36" s="301"/>
      <c r="J36" s="121"/>
      <c r="K36" s="121"/>
      <c r="L36" s="121"/>
      <c r="M36" s="121"/>
      <c r="N36" s="121"/>
      <c r="O36" s="121"/>
      <c r="P36" s="121"/>
      <c r="Q36" s="121"/>
    </row>
    <row r="37" spans="2:17" x14ac:dyDescent="0.25">
      <c r="B37" t="s">
        <v>279</v>
      </c>
      <c r="C37" s="8">
        <f t="shared" si="0"/>
        <v>27</v>
      </c>
      <c r="D37" s="147">
        <f t="shared" si="3"/>
        <v>0</v>
      </c>
      <c r="E37">
        <f t="shared" si="2"/>
        <v>27</v>
      </c>
      <c r="F37" s="121"/>
      <c r="G37" s="121"/>
      <c r="H37" s="121"/>
      <c r="I37" s="301"/>
      <c r="J37" s="121"/>
      <c r="K37" s="121"/>
      <c r="L37" s="121"/>
      <c r="M37" s="121"/>
      <c r="N37" s="121"/>
      <c r="O37" s="121"/>
      <c r="P37" s="121"/>
      <c r="Q37" s="121"/>
    </row>
    <row r="38" spans="2:17" x14ac:dyDescent="0.25">
      <c r="B38" t="s">
        <v>280</v>
      </c>
      <c r="C38" s="8">
        <f t="shared" si="0"/>
        <v>16</v>
      </c>
      <c r="D38" s="147">
        <f t="shared" si="3"/>
        <v>3</v>
      </c>
      <c r="E38">
        <f t="shared" si="2"/>
        <v>16</v>
      </c>
      <c r="F38" s="121"/>
      <c r="G38" s="121"/>
      <c r="H38" s="121"/>
      <c r="I38" s="301"/>
      <c r="J38" s="121"/>
      <c r="K38" s="121"/>
      <c r="L38" s="121"/>
      <c r="M38" s="121">
        <v>3</v>
      </c>
      <c r="N38" s="121"/>
      <c r="O38" s="121"/>
      <c r="P38" s="121"/>
      <c r="Q38" s="121"/>
    </row>
    <row r="39" spans="2:17" x14ac:dyDescent="0.25">
      <c r="C39" s="8">
        <f t="shared" si="0"/>
        <v>27</v>
      </c>
      <c r="F39" s="121"/>
      <c r="G39" s="121"/>
      <c r="H39" s="121"/>
      <c r="I39" s="301"/>
      <c r="J39" s="121"/>
      <c r="K39" s="121"/>
      <c r="L39" s="121"/>
      <c r="M39" s="121"/>
      <c r="N39" s="121"/>
      <c r="O39" s="121"/>
      <c r="P39" s="121"/>
      <c r="Q39" s="121"/>
    </row>
    <row r="40" spans="2:17" x14ac:dyDescent="0.25">
      <c r="B40" t="s">
        <v>124</v>
      </c>
      <c r="C40" s="8">
        <f t="shared" si="0"/>
        <v>23</v>
      </c>
      <c r="D40" s="147">
        <f t="shared" si="3"/>
        <v>1</v>
      </c>
      <c r="E40">
        <f t="shared" si="2"/>
        <v>23</v>
      </c>
      <c r="F40" s="121"/>
      <c r="G40" s="121"/>
      <c r="H40" s="121"/>
      <c r="I40" s="301"/>
      <c r="J40" s="121">
        <v>1</v>
      </c>
      <c r="K40" s="121"/>
      <c r="L40" s="121"/>
      <c r="M40" s="121"/>
      <c r="N40" s="121"/>
      <c r="O40" s="121"/>
      <c r="P40" s="121"/>
      <c r="Q40" s="121"/>
    </row>
    <row r="41" spans="2:17" x14ac:dyDescent="0.25">
      <c r="B41" t="s">
        <v>123</v>
      </c>
      <c r="C41" s="8">
        <f t="shared" si="0"/>
        <v>21</v>
      </c>
      <c r="D41" s="147">
        <f t="shared" si="3"/>
        <v>1.6</v>
      </c>
      <c r="E41">
        <f t="shared" si="2"/>
        <v>21</v>
      </c>
      <c r="F41" s="121"/>
      <c r="G41" s="121"/>
      <c r="H41" s="121"/>
      <c r="I41" s="301"/>
      <c r="J41" s="121"/>
      <c r="K41" s="121"/>
      <c r="L41" s="121"/>
      <c r="M41" s="121"/>
      <c r="N41" s="121"/>
      <c r="O41" s="121">
        <v>1.6</v>
      </c>
      <c r="P41" s="121"/>
      <c r="Q41" s="121"/>
    </row>
    <row r="42" spans="2:17" x14ac:dyDescent="0.25">
      <c r="I42" s="10"/>
      <c r="O42" s="121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6"/>
  <sheetViews>
    <sheetView workbookViewId="0">
      <selection activeCell="D2" sqref="D2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21" t="s">
        <v>427</v>
      </c>
    </row>
    <row r="3" spans="1:18" ht="15.75" thickBot="1" x14ac:dyDescent="0.3"/>
    <row r="4" spans="1:18" ht="15.75" thickBot="1" x14ac:dyDescent="0.3">
      <c r="C4" s="14" t="s">
        <v>286</v>
      </c>
      <c r="D4" s="14" t="s">
        <v>104</v>
      </c>
      <c r="E4" s="4" t="s">
        <v>9</v>
      </c>
      <c r="F4" s="5" t="s">
        <v>11</v>
      </c>
      <c r="G4" s="5" t="s">
        <v>200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4" t="s">
        <v>177</v>
      </c>
      <c r="P4" s="224" t="s">
        <v>164</v>
      </c>
    </row>
    <row r="5" spans="1:18" x14ac:dyDescent="0.25">
      <c r="F5" s="8">
        <f>SUM(F6:F31)</f>
        <v>21</v>
      </c>
      <c r="G5" s="8"/>
      <c r="H5" s="8">
        <f t="shared" ref="H5:M5" si="0">SUM(H6:H33)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SUM(N6:N28)</f>
        <v>13</v>
      </c>
      <c r="O5" s="423"/>
      <c r="P5" s="229"/>
    </row>
    <row r="6" spans="1:18" ht="3.75" customHeight="1" thickBot="1" x14ac:dyDescent="0.3">
      <c r="O6" s="424"/>
      <c r="P6" s="422"/>
    </row>
    <row r="7" spans="1:18" ht="3.75" customHeight="1" thickBot="1" x14ac:dyDescent="0.3">
      <c r="A7" s="223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3"/>
      <c r="P7" s="426"/>
    </row>
    <row r="8" spans="1:18" x14ac:dyDescent="0.25">
      <c r="C8" s="227" t="s">
        <v>92</v>
      </c>
      <c r="D8" s="286" t="s">
        <v>94</v>
      </c>
      <c r="E8" s="232" t="s">
        <v>155</v>
      </c>
      <c r="F8" s="233">
        <v>3</v>
      </c>
      <c r="G8" s="233"/>
      <c r="H8" s="233">
        <v>1</v>
      </c>
      <c r="I8" s="233"/>
      <c r="J8" s="233"/>
      <c r="K8" s="233"/>
      <c r="L8" s="233"/>
      <c r="M8" s="233"/>
      <c r="N8" s="414">
        <f t="shared" ref="N8:N34" si="1">(F8/2)+(G8/2)+J8+K8+L8</f>
        <v>1.5</v>
      </c>
      <c r="O8" s="423"/>
      <c r="P8" s="230">
        <f>SUM(N8:N11)+O8</f>
        <v>3.5</v>
      </c>
      <c r="R8" t="s">
        <v>583</v>
      </c>
    </row>
    <row r="9" spans="1:18" x14ac:dyDescent="0.25">
      <c r="C9" s="234"/>
      <c r="D9" s="287" t="s">
        <v>94</v>
      </c>
      <c r="E9" s="235" t="s">
        <v>154</v>
      </c>
      <c r="F9" s="236">
        <v>2</v>
      </c>
      <c r="G9" s="236"/>
      <c r="H9" s="236"/>
      <c r="I9" s="236"/>
      <c r="J9" s="236"/>
      <c r="K9" s="236"/>
      <c r="L9" s="236"/>
      <c r="M9" s="236"/>
      <c r="N9" s="415">
        <f t="shared" si="1"/>
        <v>1</v>
      </c>
      <c r="O9" s="424"/>
      <c r="P9" s="229"/>
      <c r="R9" t="s">
        <v>580</v>
      </c>
    </row>
    <row r="10" spans="1:18" x14ac:dyDescent="0.25">
      <c r="C10" s="234"/>
      <c r="D10" s="375" t="s">
        <v>453</v>
      </c>
      <c r="E10" s="235" t="s">
        <v>454</v>
      </c>
      <c r="F10" s="236">
        <v>2</v>
      </c>
      <c r="G10" s="236"/>
      <c r="H10" s="236">
        <v>1</v>
      </c>
      <c r="I10" s="236">
        <v>1</v>
      </c>
      <c r="J10" s="236"/>
      <c r="K10" s="236"/>
      <c r="L10" s="236"/>
      <c r="M10" s="236"/>
      <c r="N10" s="415">
        <f t="shared" si="1"/>
        <v>1</v>
      </c>
      <c r="O10" s="424"/>
      <c r="P10" s="229"/>
      <c r="R10" s="121"/>
    </row>
    <row r="11" spans="1:18" ht="15.75" thickBot="1" x14ac:dyDescent="0.3">
      <c r="C11" s="228"/>
      <c r="D11" s="345"/>
      <c r="E11" s="237"/>
      <c r="F11" s="238"/>
      <c r="G11" s="238"/>
      <c r="H11" s="238"/>
      <c r="I11" s="238"/>
      <c r="J11" s="238"/>
      <c r="K11" s="238"/>
      <c r="L11" s="238"/>
      <c r="M11" s="238"/>
      <c r="N11" s="416">
        <f t="shared" si="1"/>
        <v>0</v>
      </c>
      <c r="O11" s="425"/>
      <c r="P11" s="231"/>
    </row>
    <row r="12" spans="1:18" x14ac:dyDescent="0.25">
      <c r="C12" s="239" t="s">
        <v>118</v>
      </c>
      <c r="D12" s="288" t="s">
        <v>516</v>
      </c>
      <c r="E12" s="346" t="s">
        <v>64</v>
      </c>
      <c r="F12" s="347">
        <v>1</v>
      </c>
      <c r="G12" s="347"/>
      <c r="H12" s="347"/>
      <c r="I12" s="347"/>
      <c r="J12" s="347"/>
      <c r="K12" s="347"/>
      <c r="L12" s="347"/>
      <c r="M12" s="347"/>
      <c r="N12" s="417">
        <f t="shared" si="1"/>
        <v>0.5</v>
      </c>
      <c r="O12" s="424">
        <v>0.5</v>
      </c>
      <c r="P12" s="230">
        <f>SUM(N12:N15)+O12</f>
        <v>3</v>
      </c>
      <c r="R12" s="121" t="s">
        <v>584</v>
      </c>
    </row>
    <row r="13" spans="1:18" x14ac:dyDescent="0.25">
      <c r="C13" s="440"/>
      <c r="D13" s="441"/>
      <c r="E13" s="348" t="s">
        <v>180</v>
      </c>
      <c r="F13" s="349"/>
      <c r="G13" s="349">
        <v>2</v>
      </c>
      <c r="H13" s="442"/>
      <c r="I13" s="442"/>
      <c r="J13" s="442"/>
      <c r="K13" s="442"/>
      <c r="L13" s="442"/>
      <c r="M13" s="442"/>
      <c r="N13" s="442">
        <f t="shared" si="1"/>
        <v>1</v>
      </c>
      <c r="O13" s="424"/>
      <c r="P13" s="443"/>
      <c r="R13" s="121"/>
    </row>
    <row r="14" spans="1:18" x14ac:dyDescent="0.25">
      <c r="C14" s="243"/>
      <c r="D14" s="376" t="s">
        <v>516</v>
      </c>
      <c r="E14" s="348" t="s">
        <v>91</v>
      </c>
      <c r="F14" s="349">
        <v>1</v>
      </c>
      <c r="G14" s="349"/>
      <c r="H14" s="349"/>
      <c r="I14" s="349"/>
      <c r="J14" s="349"/>
      <c r="K14" s="349"/>
      <c r="L14" s="349"/>
      <c r="M14" s="349"/>
      <c r="N14" s="442">
        <f t="shared" si="1"/>
        <v>0.5</v>
      </c>
      <c r="O14" s="424"/>
      <c r="P14" s="229"/>
    </row>
    <row r="15" spans="1:18" ht="15.75" thickBot="1" x14ac:dyDescent="0.3">
      <c r="C15" s="240"/>
      <c r="D15" s="377" t="s">
        <v>517</v>
      </c>
      <c r="E15" s="350" t="s">
        <v>285</v>
      </c>
      <c r="F15" s="351">
        <v>1</v>
      </c>
      <c r="G15" s="351"/>
      <c r="H15" s="351"/>
      <c r="I15" s="351"/>
      <c r="J15" s="351"/>
      <c r="K15" s="351"/>
      <c r="L15" s="351"/>
      <c r="M15" s="351"/>
      <c r="N15" s="418">
        <f t="shared" si="1"/>
        <v>0.5</v>
      </c>
      <c r="O15" s="424"/>
      <c r="P15" s="231"/>
    </row>
    <row r="16" spans="1:18" x14ac:dyDescent="0.25">
      <c r="C16" s="241" t="s">
        <v>287</v>
      </c>
      <c r="D16" s="379" t="s">
        <v>196</v>
      </c>
      <c r="E16" s="352" t="s">
        <v>217</v>
      </c>
      <c r="F16" s="353"/>
      <c r="G16" s="353"/>
      <c r="H16" s="353">
        <v>1</v>
      </c>
      <c r="I16" s="353">
        <v>1</v>
      </c>
      <c r="J16" s="353">
        <v>1</v>
      </c>
      <c r="K16" s="353"/>
      <c r="L16" s="353"/>
      <c r="M16" s="354"/>
      <c r="N16" s="354">
        <f t="shared" si="1"/>
        <v>1</v>
      </c>
      <c r="O16" s="423">
        <v>0</v>
      </c>
      <c r="P16" s="230">
        <f>SUM(N16:N17)+O16</f>
        <v>1</v>
      </c>
      <c r="R16" s="121" t="s">
        <v>585</v>
      </c>
    </row>
    <row r="17" spans="3:21" ht="15.75" thickBot="1" x14ac:dyDescent="0.3">
      <c r="C17" s="242"/>
      <c r="D17" s="380" t="s">
        <v>594</v>
      </c>
      <c r="E17" s="355" t="s">
        <v>595</v>
      </c>
      <c r="F17" s="356"/>
      <c r="G17" s="356"/>
      <c r="H17" s="356"/>
      <c r="I17" s="356"/>
      <c r="J17" s="356"/>
      <c r="K17" s="356"/>
      <c r="L17" s="356"/>
      <c r="M17" s="357"/>
      <c r="N17" s="357">
        <f t="shared" si="1"/>
        <v>0</v>
      </c>
      <c r="O17" s="425"/>
      <c r="P17" s="231"/>
    </row>
    <row r="18" spans="3:21" x14ac:dyDescent="0.25">
      <c r="C18" s="244" t="s">
        <v>204</v>
      </c>
      <c r="D18" s="381" t="s">
        <v>378</v>
      </c>
      <c r="E18" s="358" t="s">
        <v>366</v>
      </c>
      <c r="F18" s="359"/>
      <c r="G18" s="359"/>
      <c r="H18" s="359">
        <v>1</v>
      </c>
      <c r="I18" s="359">
        <v>1</v>
      </c>
      <c r="J18" s="359">
        <v>1</v>
      </c>
      <c r="K18" s="359"/>
      <c r="L18" s="359"/>
      <c r="M18" s="360"/>
      <c r="N18" s="360">
        <f t="shared" si="1"/>
        <v>1</v>
      </c>
      <c r="O18" s="424">
        <v>0.5</v>
      </c>
      <c r="P18" s="230">
        <f>SUM(N18:N19)+O18</f>
        <v>1.5</v>
      </c>
      <c r="R18" t="s">
        <v>518</v>
      </c>
    </row>
    <row r="19" spans="3:21" ht="15.75" thickBot="1" x14ac:dyDescent="0.3">
      <c r="C19" s="245"/>
      <c r="D19" s="361"/>
      <c r="E19" s="362"/>
      <c r="F19" s="363"/>
      <c r="G19" s="363"/>
      <c r="H19" s="363"/>
      <c r="I19" s="363"/>
      <c r="J19" s="363"/>
      <c r="K19" s="363"/>
      <c r="L19" s="363"/>
      <c r="M19" s="364"/>
      <c r="N19" s="364">
        <f t="shared" si="1"/>
        <v>0</v>
      </c>
      <c r="O19" s="424"/>
      <c r="P19" s="231">
        <f t="shared" ref="P19:P34" si="2">N19+O19</f>
        <v>0</v>
      </c>
      <c r="R19" s="444" t="s">
        <v>581</v>
      </c>
      <c r="S19" s="444"/>
    </row>
    <row r="20" spans="3:21" x14ac:dyDescent="0.25">
      <c r="C20" s="402" t="s">
        <v>126</v>
      </c>
      <c r="D20" s="403" t="s">
        <v>569</v>
      </c>
      <c r="E20" s="404"/>
      <c r="F20" s="405"/>
      <c r="G20" s="405"/>
      <c r="H20" s="405"/>
      <c r="I20" s="405"/>
      <c r="J20" s="405"/>
      <c r="K20" s="405"/>
      <c r="L20" s="405"/>
      <c r="M20" s="405"/>
      <c r="N20" s="419"/>
      <c r="O20" s="423">
        <v>2</v>
      </c>
      <c r="P20" s="230">
        <f>SUM(N20:N22)+SUM(O20:O22)</f>
        <v>3</v>
      </c>
      <c r="R20" t="s">
        <v>536</v>
      </c>
    </row>
    <row r="21" spans="3:21" x14ac:dyDescent="0.25">
      <c r="C21" s="406" t="s">
        <v>535</v>
      </c>
      <c r="D21" s="407" t="s">
        <v>569</v>
      </c>
      <c r="E21" s="408"/>
      <c r="F21" s="409"/>
      <c r="G21" s="409"/>
      <c r="H21" s="409"/>
      <c r="I21" s="409"/>
      <c r="J21" s="409"/>
      <c r="K21" s="409"/>
      <c r="L21" s="409"/>
      <c r="M21" s="409"/>
      <c r="N21" s="420"/>
      <c r="O21" s="424">
        <v>1</v>
      </c>
      <c r="P21" s="229"/>
      <c r="R21" t="s">
        <v>537</v>
      </c>
    </row>
    <row r="22" spans="3:21" ht="15.75" thickBot="1" x14ac:dyDescent="0.3">
      <c r="C22" s="410"/>
      <c r="D22" s="411"/>
      <c r="E22" s="412"/>
      <c r="F22" s="413"/>
      <c r="G22" s="413"/>
      <c r="H22" s="413"/>
      <c r="I22" s="413"/>
      <c r="J22" s="413"/>
      <c r="K22" s="413"/>
      <c r="L22" s="413"/>
      <c r="M22" s="413"/>
      <c r="N22" s="421"/>
      <c r="O22" s="425"/>
      <c r="P22" s="231"/>
    </row>
    <row r="23" spans="3:21" x14ac:dyDescent="0.25">
      <c r="C23" s="430" t="s">
        <v>261</v>
      </c>
      <c r="D23" s="427" t="s">
        <v>187</v>
      </c>
      <c r="E23" s="235" t="s">
        <v>451</v>
      </c>
      <c r="F23" s="236"/>
      <c r="G23" s="236"/>
      <c r="H23" s="236">
        <v>1</v>
      </c>
      <c r="I23" s="236">
        <v>1</v>
      </c>
      <c r="J23" s="236">
        <v>1</v>
      </c>
      <c r="K23" s="236"/>
      <c r="L23" s="236"/>
      <c r="M23" s="236"/>
      <c r="N23" s="414">
        <f>(F23/2)+(G23/2)+J23+K23+L23</f>
        <v>1</v>
      </c>
      <c r="O23" s="424"/>
      <c r="P23" s="230">
        <f>SUM(N23:N24)+O23</f>
        <v>1.5</v>
      </c>
      <c r="R23" t="s">
        <v>586</v>
      </c>
    </row>
    <row r="24" spans="3:21" ht="15.75" thickBot="1" x14ac:dyDescent="0.3">
      <c r="C24" s="428"/>
      <c r="D24" s="429" t="s">
        <v>428</v>
      </c>
      <c r="E24" s="237" t="s">
        <v>299</v>
      </c>
      <c r="F24" s="238">
        <v>1</v>
      </c>
      <c r="G24" s="238"/>
      <c r="H24" s="238"/>
      <c r="I24" s="238"/>
      <c r="J24" s="238"/>
      <c r="K24" s="238"/>
      <c r="L24" s="238"/>
      <c r="M24" s="416"/>
      <c r="N24" s="416">
        <f>(F24/2)+(G24/2)+J24+K24+L24</f>
        <v>0.5</v>
      </c>
      <c r="O24" s="425"/>
      <c r="P24" s="231"/>
    </row>
    <row r="25" spans="3:21" x14ac:dyDescent="0.25">
      <c r="C25" s="115" t="s">
        <v>408</v>
      </c>
      <c r="D25" s="289" t="s">
        <v>94</v>
      </c>
      <c r="E25" s="365" t="s">
        <v>416</v>
      </c>
      <c r="F25" s="366">
        <v>1</v>
      </c>
      <c r="G25" s="366"/>
      <c r="H25" s="366"/>
      <c r="I25" s="366"/>
      <c r="J25" s="366"/>
      <c r="K25" s="366"/>
      <c r="L25" s="366"/>
      <c r="M25" s="367"/>
      <c r="N25" s="367">
        <f t="shared" si="1"/>
        <v>0.5</v>
      </c>
      <c r="O25" s="424">
        <v>1.5</v>
      </c>
      <c r="P25" s="230">
        <f t="shared" si="2"/>
        <v>2</v>
      </c>
      <c r="R25" t="s">
        <v>418</v>
      </c>
    </row>
    <row r="26" spans="3:21" x14ac:dyDescent="0.25">
      <c r="C26" s="116" t="s">
        <v>409</v>
      </c>
      <c r="D26" s="290" t="s">
        <v>94</v>
      </c>
      <c r="E26" s="368" t="s">
        <v>301</v>
      </c>
      <c r="F26" s="369">
        <v>2</v>
      </c>
      <c r="G26" s="369"/>
      <c r="H26" s="369"/>
      <c r="I26" s="369"/>
      <c r="J26" s="369"/>
      <c r="K26" s="369"/>
      <c r="L26" s="369"/>
      <c r="M26" s="370"/>
      <c r="N26" s="370">
        <v>1</v>
      </c>
      <c r="O26" s="424">
        <v>0.5</v>
      </c>
      <c r="P26" s="229">
        <f t="shared" si="2"/>
        <v>1.5</v>
      </c>
      <c r="R26" s="306" t="s">
        <v>587</v>
      </c>
    </row>
    <row r="27" spans="3:21" x14ac:dyDescent="0.25">
      <c r="C27" s="116" t="s">
        <v>88</v>
      </c>
      <c r="D27" s="290" t="s">
        <v>94</v>
      </c>
      <c r="E27" s="368" t="s">
        <v>498</v>
      </c>
      <c r="F27" s="371">
        <v>2</v>
      </c>
      <c r="G27" s="371"/>
      <c r="H27" s="371"/>
      <c r="I27" s="371"/>
      <c r="J27" s="371"/>
      <c r="K27" s="371"/>
      <c r="L27" s="371"/>
      <c r="M27" s="371"/>
      <c r="N27" s="370">
        <v>1</v>
      </c>
      <c r="O27" s="424">
        <v>-0.5</v>
      </c>
      <c r="P27" s="229">
        <f t="shared" si="2"/>
        <v>0.5</v>
      </c>
      <c r="R27" s="121" t="s">
        <v>588</v>
      </c>
      <c r="S27" s="121"/>
      <c r="T27" s="121"/>
      <c r="U27" s="121"/>
    </row>
    <row r="28" spans="3:21" x14ac:dyDescent="0.25">
      <c r="C28" s="116" t="s">
        <v>290</v>
      </c>
      <c r="D28" s="290" t="s">
        <v>94</v>
      </c>
      <c r="E28" s="368" t="s">
        <v>292</v>
      </c>
      <c r="F28" s="371">
        <v>2</v>
      </c>
      <c r="G28" s="371"/>
      <c r="H28" s="371">
        <v>1</v>
      </c>
      <c r="I28" s="371">
        <v>1</v>
      </c>
      <c r="J28" s="371"/>
      <c r="K28" s="371"/>
      <c r="L28" s="371"/>
      <c r="M28" s="371"/>
      <c r="N28" s="370">
        <f>(F28/2)+(G28/2)+J28+K28+L28</f>
        <v>1</v>
      </c>
      <c r="O28" s="424">
        <v>1</v>
      </c>
      <c r="P28" s="229">
        <f t="shared" si="2"/>
        <v>2</v>
      </c>
      <c r="R28" t="s">
        <v>589</v>
      </c>
    </row>
    <row r="29" spans="3:21" x14ac:dyDescent="0.25">
      <c r="C29" s="116" t="s">
        <v>288</v>
      </c>
      <c r="D29" s="378" t="s">
        <v>105</v>
      </c>
      <c r="E29" s="368" t="s">
        <v>410</v>
      </c>
      <c r="F29" s="371">
        <v>1</v>
      </c>
      <c r="G29" s="371"/>
      <c r="H29" s="371"/>
      <c r="I29" s="371"/>
      <c r="J29" s="371"/>
      <c r="K29" s="371"/>
      <c r="L29" s="371"/>
      <c r="M29" s="371"/>
      <c r="N29" s="370">
        <f t="shared" si="1"/>
        <v>0.5</v>
      </c>
      <c r="O29" s="424">
        <v>0.5</v>
      </c>
      <c r="P29" s="229">
        <f t="shared" si="2"/>
        <v>1</v>
      </c>
      <c r="R29" t="s">
        <v>590</v>
      </c>
    </row>
    <row r="30" spans="3:21" x14ac:dyDescent="0.25">
      <c r="C30" s="116" t="s">
        <v>289</v>
      </c>
      <c r="D30" s="378" t="s">
        <v>105</v>
      </c>
      <c r="E30" s="368" t="s">
        <v>291</v>
      </c>
      <c r="F30" s="371">
        <v>1</v>
      </c>
      <c r="G30" s="371"/>
      <c r="H30" s="371"/>
      <c r="I30" s="371"/>
      <c r="J30" s="371"/>
      <c r="K30" s="371"/>
      <c r="L30" s="371"/>
      <c r="M30" s="371"/>
      <c r="N30" s="370">
        <f t="shared" si="1"/>
        <v>0.5</v>
      </c>
      <c r="O30" s="424">
        <v>0.5</v>
      </c>
      <c r="P30" s="229">
        <f t="shared" si="2"/>
        <v>1</v>
      </c>
      <c r="R30" t="s">
        <v>590</v>
      </c>
    </row>
    <row r="31" spans="3:21" x14ac:dyDescent="0.25">
      <c r="C31" s="116" t="s">
        <v>221</v>
      </c>
      <c r="D31" s="378" t="s">
        <v>105</v>
      </c>
      <c r="E31" s="368" t="s">
        <v>185</v>
      </c>
      <c r="F31" s="371">
        <v>1</v>
      </c>
      <c r="G31" s="371"/>
      <c r="H31" s="371"/>
      <c r="I31" s="371"/>
      <c r="J31" s="371"/>
      <c r="K31" s="371"/>
      <c r="L31" s="371"/>
      <c r="M31" s="371"/>
      <c r="N31" s="370">
        <f t="shared" si="1"/>
        <v>0.5</v>
      </c>
      <c r="O31" s="424">
        <v>1</v>
      </c>
      <c r="P31" s="229">
        <f t="shared" si="2"/>
        <v>1.5</v>
      </c>
      <c r="R31" t="s">
        <v>591</v>
      </c>
    </row>
    <row r="32" spans="3:21" x14ac:dyDescent="0.25">
      <c r="C32" s="116" t="s">
        <v>559</v>
      </c>
      <c r="D32" s="378" t="s">
        <v>105</v>
      </c>
      <c r="E32" s="368" t="s">
        <v>560</v>
      </c>
      <c r="F32" s="369">
        <v>2</v>
      </c>
      <c r="G32" s="369"/>
      <c r="H32" s="369"/>
      <c r="I32" s="369"/>
      <c r="J32" s="369"/>
      <c r="K32" s="369"/>
      <c r="L32" s="369"/>
      <c r="M32" s="369"/>
      <c r="N32" s="370">
        <f t="shared" si="1"/>
        <v>1</v>
      </c>
      <c r="O32" s="424">
        <v>2</v>
      </c>
      <c r="P32" s="229">
        <f t="shared" si="2"/>
        <v>3</v>
      </c>
      <c r="R32" t="s">
        <v>592</v>
      </c>
    </row>
    <row r="33" spans="3:16" x14ac:dyDescent="0.25">
      <c r="C33" s="116"/>
      <c r="D33" s="292"/>
      <c r="E33" s="368"/>
      <c r="F33" s="369"/>
      <c r="G33" s="369"/>
      <c r="H33" s="369"/>
      <c r="I33" s="369"/>
      <c r="J33" s="369"/>
      <c r="K33" s="369"/>
      <c r="L33" s="369"/>
      <c r="M33" s="369"/>
      <c r="N33" s="370">
        <f t="shared" si="1"/>
        <v>0</v>
      </c>
      <c r="O33" s="424"/>
      <c r="P33" s="229">
        <f t="shared" si="2"/>
        <v>0</v>
      </c>
    </row>
    <row r="34" spans="3:16" ht="15.75" thickBot="1" x14ac:dyDescent="0.3">
      <c r="C34" s="117"/>
      <c r="D34" s="293"/>
      <c r="E34" s="372"/>
      <c r="F34" s="373"/>
      <c r="G34" s="373"/>
      <c r="H34" s="373"/>
      <c r="I34" s="373"/>
      <c r="J34" s="373"/>
      <c r="K34" s="373"/>
      <c r="L34" s="373"/>
      <c r="M34" s="374"/>
      <c r="N34" s="374">
        <f t="shared" si="1"/>
        <v>0</v>
      </c>
      <c r="O34" s="424"/>
      <c r="P34" s="231">
        <f t="shared" si="2"/>
        <v>0</v>
      </c>
    </row>
    <row r="35" spans="3:16" x14ac:dyDescent="0.25">
      <c r="C35" s="116"/>
      <c r="D35" s="291"/>
      <c r="E35" s="368"/>
      <c r="F35" s="369"/>
      <c r="G35" s="369"/>
      <c r="H35" s="369"/>
      <c r="I35" s="369"/>
      <c r="J35" s="369"/>
      <c r="K35" s="369"/>
      <c r="L35" s="369"/>
      <c r="M35" s="369"/>
      <c r="N35" s="367"/>
      <c r="O35" s="424"/>
      <c r="P35" s="230"/>
    </row>
    <row r="36" spans="3:16" ht="15.75" thickBot="1" x14ac:dyDescent="0.3">
      <c r="C36" s="117"/>
      <c r="D36" s="382"/>
      <c r="E36" s="372"/>
      <c r="F36" s="373"/>
      <c r="G36" s="373"/>
      <c r="H36" s="373"/>
      <c r="I36" s="373"/>
      <c r="J36" s="373"/>
      <c r="K36" s="373"/>
      <c r="L36" s="373"/>
      <c r="M36" s="374"/>
      <c r="N36" s="374"/>
      <c r="O36" s="425"/>
      <c r="P36" s="231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177</v>
      </c>
    </row>
    <row r="4" spans="1:27" x14ac:dyDescent="0.25">
      <c r="G4" s="2"/>
      <c r="H4" s="2" t="s">
        <v>68</v>
      </c>
      <c r="I4" s="13" t="s">
        <v>326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141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115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8" t="s">
        <v>450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9"/>
      <c r="U6" s="189"/>
      <c r="V6" s="189"/>
      <c r="W6" s="189"/>
      <c r="X6" s="189"/>
      <c r="Y6" s="189"/>
      <c r="Z6" s="190"/>
      <c r="AA6" s="187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205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206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207</v>
      </c>
      <c r="D9">
        <v>16</v>
      </c>
      <c r="F9" s="88"/>
      <c r="G9" s="305" t="s">
        <v>483</v>
      </c>
      <c r="H9" s="251" t="s">
        <v>568</v>
      </c>
      <c r="I9" s="252"/>
      <c r="J9" s="252"/>
      <c r="K9" s="252"/>
      <c r="L9" s="252"/>
      <c r="M9" s="252"/>
      <c r="N9" s="252"/>
      <c r="O9" s="252"/>
      <c r="P9" s="252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114</v>
      </c>
      <c r="C11" t="s">
        <v>6</v>
      </c>
      <c r="D11">
        <v>0</v>
      </c>
      <c r="F11" s="88"/>
      <c r="G11" s="23"/>
      <c r="H11" s="183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208</v>
      </c>
      <c r="F12" s="88"/>
      <c r="G12" s="22"/>
      <c r="H12" s="17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70" t="s">
        <v>142</v>
      </c>
      <c r="H15" s="17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244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143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329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144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150</v>
      </c>
      <c r="H19" s="25" t="s">
        <v>329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4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21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9" t="s">
        <v>328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572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42" t="s">
        <v>354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5" t="s">
        <v>513</v>
      </c>
      <c r="T29" s="185">
        <v>1</v>
      </c>
      <c r="U29" s="185"/>
      <c r="V29" s="185">
        <v>1</v>
      </c>
      <c r="W29" s="185"/>
      <c r="X29" s="185"/>
      <c r="Y29" s="185"/>
      <c r="Z29" s="183"/>
      <c r="AA29" s="294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5" t="s">
        <v>225</v>
      </c>
      <c r="H31" s="296"/>
      <c r="I31" s="297" t="s">
        <v>229</v>
      </c>
      <c r="J31" s="297">
        <v>1</v>
      </c>
      <c r="K31" s="297">
        <v>1</v>
      </c>
      <c r="L31" s="297">
        <v>1</v>
      </c>
      <c r="M31" s="297"/>
      <c r="N31" s="297"/>
      <c r="O31" s="297"/>
      <c r="P31" s="297"/>
      <c r="Q31" s="297"/>
      <c r="R31" s="297"/>
      <c r="S31" s="298" t="s">
        <v>449</v>
      </c>
      <c r="T31" s="297">
        <v>2</v>
      </c>
      <c r="U31" s="297">
        <v>1</v>
      </c>
      <c r="V31" s="297">
        <v>1</v>
      </c>
      <c r="W31" s="297"/>
      <c r="X31" s="297"/>
      <c r="Y31" s="297"/>
      <c r="Z31" s="299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231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42" t="s">
        <v>354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5" t="s">
        <v>513</v>
      </c>
      <c r="T34" s="185">
        <v>1</v>
      </c>
      <c r="U34" s="185"/>
      <c r="V34" s="185">
        <v>1</v>
      </c>
      <c r="W34" s="185"/>
      <c r="X34" s="185"/>
      <c r="Y34" s="185"/>
      <c r="Z34" s="183"/>
      <c r="AA34" s="294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117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116</v>
      </c>
      <c r="D38" s="7">
        <f>IF((D34+(D36+D37))&lt;0,0,(D34+(D36+D37)))</f>
        <v>0</v>
      </c>
      <c r="G38" s="21" t="s">
        <v>140</v>
      </c>
      <c r="H38" s="24" t="s">
        <v>33</v>
      </c>
      <c r="I38" s="182" t="s">
        <v>325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42" t="s">
        <v>354</v>
      </c>
      <c r="H39" s="246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6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6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91" t="s">
        <v>429</v>
      </c>
      <c r="H42" s="300"/>
      <c r="I42" s="191" t="s">
        <v>99</v>
      </c>
      <c r="J42" s="113">
        <v>2</v>
      </c>
      <c r="K42" s="113">
        <v>1</v>
      </c>
      <c r="L42" s="113">
        <v>1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20"/>
    </row>
    <row r="43" spans="2:27" ht="15.75" thickBot="1" x14ac:dyDescent="0.3">
      <c r="G43" s="22"/>
      <c r="H43" s="179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6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115</v>
      </c>
      <c r="R44" s="211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8" t="s">
        <v>428</v>
      </c>
      <c r="H45" s="438" t="s">
        <v>33</v>
      </c>
      <c r="I45" s="324" t="s">
        <v>432</v>
      </c>
      <c r="J45" s="324">
        <v>1</v>
      </c>
      <c r="K45" s="324">
        <v>1</v>
      </c>
      <c r="L45" s="324">
        <v>1</v>
      </c>
      <c r="M45" s="324"/>
      <c r="N45" s="324"/>
      <c r="O45" s="324"/>
      <c r="P45" s="324"/>
      <c r="Q45" s="324"/>
      <c r="R45" s="324">
        <v>2</v>
      </c>
      <c r="S45" s="324" t="s">
        <v>431</v>
      </c>
      <c r="T45" s="324"/>
      <c r="U45" s="324">
        <v>1</v>
      </c>
      <c r="V45" s="324"/>
      <c r="W45" s="324"/>
      <c r="X45" s="324"/>
      <c r="Y45" s="324"/>
      <c r="Z45" s="340">
        <v>1</v>
      </c>
    </row>
    <row r="46" spans="2:27" x14ac:dyDescent="0.25">
      <c r="G46" s="341" t="s">
        <v>354</v>
      </c>
      <c r="H46" s="185"/>
      <c r="I46" s="204"/>
      <c r="J46" s="204"/>
      <c r="K46" s="204"/>
      <c r="L46" s="204"/>
      <c r="M46" s="204"/>
      <c r="N46" s="204"/>
      <c r="O46" s="204"/>
      <c r="P46" s="204"/>
      <c r="Q46" s="204"/>
      <c r="R46" s="204">
        <v>1</v>
      </c>
      <c r="S46" s="277" t="s">
        <v>430</v>
      </c>
      <c r="T46" s="204"/>
      <c r="U46" s="204">
        <v>1</v>
      </c>
      <c r="V46" s="204"/>
      <c r="W46" s="204"/>
      <c r="X46" s="204"/>
      <c r="Y46" s="204"/>
      <c r="Z46" s="309"/>
    </row>
    <row r="47" spans="2:27" x14ac:dyDescent="0.25">
      <c r="G47" s="247"/>
      <c r="H47" s="185"/>
      <c r="I47" s="204"/>
      <c r="J47" s="204"/>
      <c r="K47" s="204"/>
      <c r="L47" s="204"/>
      <c r="M47" s="204"/>
      <c r="N47" s="204"/>
      <c r="O47" s="204"/>
      <c r="P47" s="204"/>
      <c r="Q47" s="204"/>
      <c r="R47" s="204">
        <v>1</v>
      </c>
      <c r="S47" s="306" t="s">
        <v>562</v>
      </c>
      <c r="T47" s="306">
        <v>1</v>
      </c>
      <c r="U47" s="306"/>
      <c r="V47" s="204"/>
      <c r="W47" s="204"/>
      <c r="X47" s="204"/>
      <c r="Y47" s="204"/>
      <c r="Z47" s="309"/>
      <c r="AA47">
        <v>0.5</v>
      </c>
    </row>
    <row r="48" spans="2:27" x14ac:dyDescent="0.25">
      <c r="G48" s="23"/>
      <c r="H48" s="18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309"/>
    </row>
    <row r="49" spans="7:26" ht="15.75" thickBot="1" x14ac:dyDescent="0.3">
      <c r="G49" s="22"/>
      <c r="H49" s="5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20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66" t="s">
        <v>11</v>
      </c>
      <c r="F6" s="466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11" t="s">
        <v>145</v>
      </c>
      <c r="D12" s="112">
        <f>SUM(M14:M34)+G1</f>
        <v>6</v>
      </c>
      <c r="E12" s="111" t="s">
        <v>352</v>
      </c>
      <c r="F12" s="111"/>
      <c r="G12" s="111"/>
      <c r="H12" s="111"/>
      <c r="I12" s="111"/>
      <c r="J12" s="111"/>
      <c r="K12" s="111"/>
      <c r="L12" s="111"/>
      <c r="M12" s="111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20"/>
    </row>
    <row r="15" spans="1:14" x14ac:dyDescent="0.25">
      <c r="B15" s="35"/>
      <c r="C15" s="19"/>
      <c r="D15" s="113"/>
      <c r="E15" s="113"/>
      <c r="F15" s="113"/>
      <c r="G15" s="113"/>
      <c r="H15" s="113"/>
      <c r="I15" s="113"/>
      <c r="J15" s="113"/>
      <c r="K15" s="113"/>
      <c r="L15" s="113"/>
      <c r="M15" s="19"/>
      <c r="N15" s="20"/>
    </row>
    <row r="16" spans="1:14" x14ac:dyDescent="0.25">
      <c r="B16" s="35"/>
      <c r="C16" s="19"/>
      <c r="D16" s="113"/>
      <c r="E16" s="113"/>
      <c r="F16" s="113"/>
      <c r="G16" s="113"/>
      <c r="H16" s="113"/>
      <c r="I16" s="113"/>
      <c r="J16" s="113"/>
      <c r="K16" s="113"/>
      <c r="L16" s="113"/>
      <c r="M16" s="19"/>
      <c r="N16" s="20"/>
    </row>
    <row r="17" spans="1:14" x14ac:dyDescent="0.25">
      <c r="B17" s="35"/>
      <c r="C17" s="19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20"/>
    </row>
    <row r="18" spans="1:14" x14ac:dyDescent="0.25">
      <c r="B18" s="35"/>
      <c r="C18" s="19"/>
      <c r="D18" s="113"/>
      <c r="E18" s="113"/>
      <c r="F18" s="113"/>
      <c r="G18" s="113"/>
      <c r="H18" s="113"/>
      <c r="I18" s="113"/>
      <c r="J18" s="113"/>
      <c r="K18" s="113"/>
      <c r="L18" s="113"/>
      <c r="M18" s="19"/>
      <c r="N18" s="20"/>
    </row>
    <row r="19" spans="1:14" x14ac:dyDescent="0.25">
      <c r="B19" s="35"/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135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171</v>
      </c>
      <c r="C24" s="19" t="s">
        <v>433</v>
      </c>
      <c r="D24" s="144" t="s">
        <v>509</v>
      </c>
      <c r="E24" s="144"/>
      <c r="F24" s="144"/>
      <c r="G24" s="144"/>
      <c r="H24" s="114"/>
      <c r="I24" s="114"/>
      <c r="J24" s="114"/>
      <c r="K24" s="114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171</v>
      </c>
      <c r="C25" s="19" t="s">
        <v>94</v>
      </c>
      <c r="D25" s="19" t="s">
        <v>508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171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171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171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188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231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6" t="s">
        <v>22</v>
      </c>
      <c r="H4" s="206"/>
      <c r="I4" s="15"/>
      <c r="J4" s="15"/>
      <c r="K4" s="15"/>
      <c r="L4" s="15"/>
      <c r="M4" s="15"/>
      <c r="N4" s="15"/>
      <c r="O4" s="15"/>
      <c r="P4" s="207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41" t="s">
        <v>93</v>
      </c>
      <c r="G5" s="208" t="s">
        <v>9</v>
      </c>
      <c r="H5" s="209" t="s">
        <v>11</v>
      </c>
      <c r="I5" s="209" t="s">
        <v>12</v>
      </c>
      <c r="J5" s="209" t="s">
        <v>13</v>
      </c>
      <c r="K5" s="209" t="s">
        <v>14</v>
      </c>
      <c r="L5" s="209" t="s">
        <v>15</v>
      </c>
      <c r="M5" s="209" t="s">
        <v>16</v>
      </c>
      <c r="N5" s="209" t="s">
        <v>43</v>
      </c>
      <c r="O5" s="19"/>
      <c r="P5" s="209" t="s">
        <v>70</v>
      </c>
      <c r="Q5" s="210" t="s">
        <v>9</v>
      </c>
      <c r="R5" s="210" t="s">
        <v>96</v>
      </c>
      <c r="S5" s="211" t="s">
        <v>95</v>
      </c>
      <c r="T5" s="209" t="s">
        <v>12</v>
      </c>
      <c r="U5" s="209" t="s">
        <v>13</v>
      </c>
      <c r="V5" s="209" t="s">
        <v>14</v>
      </c>
      <c r="W5" s="209" t="s">
        <v>15</v>
      </c>
      <c r="X5" s="209" t="s">
        <v>16</v>
      </c>
      <c r="Y5" s="209" t="s">
        <v>43</v>
      </c>
      <c r="Z5" s="212" t="s">
        <v>37</v>
      </c>
    </row>
    <row r="6" spans="1:26" ht="15.75" thickBot="1" x14ac:dyDescent="0.3">
      <c r="F6" s="142">
        <f>SUM(F7:F37)</f>
        <v>17</v>
      </c>
      <c r="G6" s="275" t="s">
        <v>350</v>
      </c>
      <c r="H6" s="213">
        <f>SUM(H7:H109)</f>
        <v>1</v>
      </c>
      <c r="I6" s="213">
        <f t="shared" ref="I6:N6" si="1">SUM(I7:I109)</f>
        <v>5</v>
      </c>
      <c r="J6" s="213">
        <f t="shared" si="1"/>
        <v>5</v>
      </c>
      <c r="K6" s="213">
        <f t="shared" si="1"/>
        <v>0</v>
      </c>
      <c r="L6" s="213">
        <f t="shared" si="1"/>
        <v>0</v>
      </c>
      <c r="M6" s="213">
        <f t="shared" si="1"/>
        <v>0</v>
      </c>
      <c r="N6" s="213">
        <f t="shared" si="1"/>
        <v>10</v>
      </c>
      <c r="O6" s="19"/>
      <c r="P6" s="19"/>
      <c r="Q6" s="19"/>
      <c r="R6" s="19"/>
      <c r="S6" s="213">
        <f t="shared" ref="S6:Y6" si="2">SUM(S7:S25)</f>
        <v>9</v>
      </c>
      <c r="T6" s="213">
        <f t="shared" si="2"/>
        <v>7</v>
      </c>
      <c r="U6" s="213">
        <f t="shared" si="2"/>
        <v>7</v>
      </c>
      <c r="V6" s="213">
        <f t="shared" si="2"/>
        <v>1</v>
      </c>
      <c r="W6" s="213">
        <f t="shared" si="2"/>
        <v>1</v>
      </c>
      <c r="X6" s="213">
        <f t="shared" si="2"/>
        <v>0</v>
      </c>
      <c r="Y6" s="213">
        <f t="shared" si="2"/>
        <v>1</v>
      </c>
      <c r="Z6" s="214">
        <f>SUM(Z7:Z33)</f>
        <v>8</v>
      </c>
    </row>
    <row r="7" spans="1:26" x14ac:dyDescent="0.25">
      <c r="C7" t="s">
        <v>456</v>
      </c>
      <c r="D7">
        <v>13</v>
      </c>
      <c r="F7" s="21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457</v>
      </c>
      <c r="D8">
        <v>10</v>
      </c>
      <c r="F8" s="215">
        <v>7</v>
      </c>
      <c r="G8" s="204" t="s">
        <v>294</v>
      </c>
      <c r="H8" s="204">
        <v>1</v>
      </c>
      <c r="I8" s="204">
        <v>1</v>
      </c>
      <c r="J8" s="204">
        <v>3</v>
      </c>
      <c r="K8" s="204"/>
      <c r="L8" s="204"/>
      <c r="M8" s="204"/>
      <c r="N8" s="204">
        <v>6</v>
      </c>
      <c r="O8" s="204"/>
      <c r="P8" s="204" t="s">
        <v>422</v>
      </c>
      <c r="Q8" s="204" t="s">
        <v>421</v>
      </c>
      <c r="R8" s="204"/>
      <c r="S8" s="204"/>
      <c r="T8" s="204">
        <v>1</v>
      </c>
      <c r="U8" s="204">
        <v>1</v>
      </c>
      <c r="V8" s="204">
        <v>1</v>
      </c>
      <c r="W8" s="204"/>
      <c r="X8" s="204"/>
      <c r="Y8" s="204"/>
      <c r="Z8" s="20">
        <f t="shared" si="3"/>
        <v>1</v>
      </c>
    </row>
    <row r="9" spans="1:26" x14ac:dyDescent="0.25">
      <c r="C9" t="s">
        <v>458</v>
      </c>
      <c r="D9">
        <v>16</v>
      </c>
      <c r="F9" s="21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">
        <f t="shared" si="3"/>
        <v>0</v>
      </c>
    </row>
    <row r="10" spans="1:26" x14ac:dyDescent="0.25">
      <c r="C10" t="s">
        <v>6</v>
      </c>
      <c r="F10" s="215"/>
      <c r="G10" s="204"/>
      <c r="H10" s="204"/>
      <c r="I10" s="204"/>
      <c r="J10" s="204"/>
      <c r="K10" s="204"/>
      <c r="L10" s="204"/>
      <c r="M10" s="204"/>
      <c r="N10" s="204"/>
      <c r="O10" s="204"/>
      <c r="P10" s="343" t="s">
        <v>109</v>
      </c>
      <c r="Q10" s="344"/>
      <c r="R10" s="344"/>
      <c r="S10" s="344">
        <v>2</v>
      </c>
      <c r="T10" s="344">
        <v>2</v>
      </c>
      <c r="U10" s="344">
        <v>2</v>
      </c>
      <c r="V10" s="344"/>
      <c r="W10" s="344"/>
      <c r="X10" s="344"/>
      <c r="Y10" s="344"/>
      <c r="Z10" s="20">
        <f t="shared" si="3"/>
        <v>1</v>
      </c>
    </row>
    <row r="11" spans="1:26" x14ac:dyDescent="0.25">
      <c r="C11" t="s">
        <v>6</v>
      </c>
      <c r="F11" s="215">
        <v>2</v>
      </c>
      <c r="G11" s="277" t="s">
        <v>108</v>
      </c>
      <c r="H11" s="204"/>
      <c r="I11" s="204">
        <v>1</v>
      </c>
      <c r="J11" s="204"/>
      <c r="K11" s="204"/>
      <c r="L11" s="204"/>
      <c r="M11" s="204"/>
      <c r="N11" s="204"/>
      <c r="O11" s="204"/>
      <c r="P11" s="344" t="s">
        <v>327</v>
      </c>
      <c r="Q11" s="344" t="s">
        <v>83</v>
      </c>
      <c r="R11" s="344"/>
      <c r="S11" s="344">
        <v>1</v>
      </c>
      <c r="T11" s="344"/>
      <c r="U11" s="344"/>
      <c r="V11" s="344"/>
      <c r="W11" s="344"/>
      <c r="X11" s="344"/>
      <c r="Y11" s="344"/>
      <c r="Z11" s="20">
        <f t="shared" si="3"/>
        <v>0.5</v>
      </c>
    </row>
    <row r="12" spans="1:26" x14ac:dyDescent="0.25">
      <c r="C12" t="s">
        <v>459</v>
      </c>
      <c r="F12" s="215">
        <v>1</v>
      </c>
      <c r="G12" s="277" t="s">
        <v>455</v>
      </c>
      <c r="H12" s="204"/>
      <c r="I12" s="277">
        <v>1</v>
      </c>
      <c r="J12" s="204"/>
      <c r="K12" s="204"/>
      <c r="L12" s="204"/>
      <c r="M12" s="204"/>
      <c r="N12" s="204"/>
      <c r="O12" s="204"/>
      <c r="P12" s="344"/>
      <c r="Q12" s="344" t="s">
        <v>474</v>
      </c>
      <c r="R12" s="344">
        <v>1</v>
      </c>
      <c r="S12" s="344"/>
      <c r="T12" s="344"/>
      <c r="U12" s="344"/>
      <c r="V12" s="344"/>
      <c r="W12" s="344"/>
      <c r="X12" s="344"/>
      <c r="Y12" s="344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5"/>
      <c r="G13" s="204"/>
      <c r="H13" s="204"/>
      <c r="I13" s="204"/>
      <c r="J13" s="204"/>
      <c r="K13" s="204"/>
      <c r="L13" s="204"/>
      <c r="M13" s="204"/>
      <c r="N13" s="204"/>
      <c r="O13" s="204"/>
      <c r="P13" s="344"/>
      <c r="Q13" s="344" t="s">
        <v>475</v>
      </c>
      <c r="R13" s="344">
        <v>2</v>
      </c>
      <c r="S13" s="344"/>
      <c r="T13" s="344"/>
      <c r="U13" s="344"/>
      <c r="V13" s="344"/>
      <c r="W13" s="344"/>
      <c r="X13" s="344"/>
      <c r="Y13" s="344"/>
      <c r="Z13" s="20">
        <f t="shared" si="3"/>
        <v>1</v>
      </c>
    </row>
    <row r="14" spans="1:26" ht="15.75" thickTop="1" x14ac:dyDescent="0.25">
      <c r="F14" s="215">
        <v>1</v>
      </c>
      <c r="G14" s="204"/>
      <c r="H14" s="204"/>
      <c r="I14" s="204"/>
      <c r="J14" s="204"/>
      <c r="K14" s="204"/>
      <c r="L14" s="204"/>
      <c r="M14" s="204"/>
      <c r="N14" s="204"/>
      <c r="O14" s="204"/>
      <c r="P14" s="344"/>
      <c r="Q14" s="344" t="s">
        <v>91</v>
      </c>
      <c r="R14" s="344"/>
      <c r="S14" s="344">
        <v>1</v>
      </c>
      <c r="T14" s="344"/>
      <c r="U14" s="344"/>
      <c r="V14" s="344"/>
      <c r="W14" s="344"/>
      <c r="X14" s="344"/>
      <c r="Y14" s="344"/>
      <c r="Z14" s="20">
        <f t="shared" si="3"/>
        <v>0.5</v>
      </c>
    </row>
    <row r="15" spans="1:26" x14ac:dyDescent="0.25">
      <c r="A15" s="1"/>
      <c r="C15" s="1"/>
      <c r="D15" s="1"/>
      <c r="F15" s="215">
        <v>1</v>
      </c>
      <c r="G15" s="204"/>
      <c r="H15" s="204"/>
      <c r="I15" s="204"/>
      <c r="J15" s="204"/>
      <c r="K15" s="204"/>
      <c r="L15" s="204"/>
      <c r="M15" s="204"/>
      <c r="N15" s="204"/>
      <c r="O15" s="204"/>
      <c r="P15" s="344"/>
      <c r="Q15" s="344" t="s">
        <v>285</v>
      </c>
      <c r="R15" s="344"/>
      <c r="S15" s="344">
        <v>1</v>
      </c>
      <c r="T15" s="344"/>
      <c r="U15" s="344"/>
      <c r="V15" s="344"/>
      <c r="W15" s="344"/>
      <c r="X15" s="344"/>
      <c r="Y15" s="344"/>
      <c r="Z15" s="20">
        <f t="shared" si="3"/>
        <v>0.5</v>
      </c>
    </row>
    <row r="16" spans="1:26" x14ac:dyDescent="0.25">
      <c r="F16" s="215">
        <v>1</v>
      </c>
      <c r="G16" s="204"/>
      <c r="H16" s="204"/>
      <c r="I16" s="204"/>
      <c r="J16" s="204"/>
      <c r="K16" s="204"/>
      <c r="L16" s="204"/>
      <c r="M16" s="204"/>
      <c r="N16" s="204"/>
      <c r="O16" s="204"/>
      <c r="P16" s="344"/>
      <c r="Q16" s="344" t="s">
        <v>188</v>
      </c>
      <c r="R16" s="344"/>
      <c r="S16" s="344">
        <v>1</v>
      </c>
      <c r="T16" s="344"/>
      <c r="U16" s="344">
        <v>1</v>
      </c>
      <c r="V16" s="344"/>
      <c r="W16" s="344"/>
      <c r="X16" s="344"/>
      <c r="Y16" s="344"/>
      <c r="Z16" s="20">
        <f t="shared" si="3"/>
        <v>0.5</v>
      </c>
    </row>
    <row r="17" spans="1:26" x14ac:dyDescent="0.25">
      <c r="A17" t="s">
        <v>26</v>
      </c>
      <c r="F17" s="215">
        <v>1</v>
      </c>
      <c r="G17" s="204"/>
      <c r="H17" s="204"/>
      <c r="I17" s="204"/>
      <c r="J17" s="204"/>
      <c r="K17" s="204"/>
      <c r="L17" s="204"/>
      <c r="M17" s="204"/>
      <c r="N17" s="204"/>
      <c r="O17" s="204"/>
      <c r="P17" s="458" t="s">
        <v>567</v>
      </c>
      <c r="Q17" s="458" t="s">
        <v>190</v>
      </c>
      <c r="R17" s="451"/>
      <c r="S17" s="458">
        <v>1</v>
      </c>
      <c r="T17" s="458">
        <v>1</v>
      </c>
      <c r="U17" s="458">
        <v>1</v>
      </c>
      <c r="V17" s="458"/>
      <c r="W17" s="458"/>
      <c r="X17" s="451"/>
      <c r="Y17" s="458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5"/>
      <c r="G18" s="204"/>
      <c r="H18" s="204"/>
      <c r="I18" s="204"/>
      <c r="J18" s="204"/>
      <c r="K18" s="204"/>
      <c r="L18" s="204"/>
      <c r="M18" s="204"/>
      <c r="N18" s="204"/>
      <c r="X18" s="204"/>
      <c r="Y18" s="204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5"/>
      <c r="G19" s="204"/>
      <c r="H19" s="204"/>
      <c r="I19" s="204"/>
      <c r="J19" s="204"/>
      <c r="K19" s="204"/>
      <c r="L19" s="204"/>
      <c r="M19" s="204"/>
      <c r="N19" s="204"/>
      <c r="X19" s="204"/>
      <c r="Y19" s="204"/>
      <c r="Z19" s="20">
        <f t="shared" si="3"/>
        <v>0</v>
      </c>
    </row>
    <row r="20" spans="1:26" x14ac:dyDescent="0.25">
      <c r="D20" s="8"/>
      <c r="F20" s="215">
        <v>1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5">
        <v>1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 t="s">
        <v>434</v>
      </c>
      <c r="Q21" s="204" t="s">
        <v>539</v>
      </c>
      <c r="R21" s="204"/>
      <c r="S21" s="204"/>
      <c r="T21" s="204">
        <v>1</v>
      </c>
      <c r="U21" s="204">
        <v>1</v>
      </c>
      <c r="V21" s="204"/>
      <c r="W21" s="204">
        <v>1</v>
      </c>
      <c r="X21" s="204"/>
      <c r="Y21" s="204"/>
      <c r="Z21" s="20">
        <f t="shared" si="3"/>
        <v>1</v>
      </c>
    </row>
    <row r="22" spans="1:26" x14ac:dyDescent="0.25">
      <c r="D22" s="8"/>
      <c r="F22" s="215">
        <v>1</v>
      </c>
      <c r="G22" s="204"/>
      <c r="H22" s="204"/>
      <c r="I22" s="204"/>
      <c r="J22" s="204"/>
      <c r="K22" s="204"/>
      <c r="L22" s="204"/>
      <c r="M22" s="204"/>
      <c r="N22" s="204"/>
      <c r="O22" s="204"/>
      <c r="Q22" s="277" t="s">
        <v>541</v>
      </c>
      <c r="R22" s="204"/>
      <c r="S22" s="204"/>
      <c r="T22">
        <v>1</v>
      </c>
      <c r="U22">
        <v>1</v>
      </c>
      <c r="W22" s="204"/>
      <c r="X22" s="204"/>
      <c r="Y22" s="204"/>
      <c r="Z22" s="20">
        <f t="shared" si="3"/>
        <v>0</v>
      </c>
    </row>
    <row r="23" spans="1:26" x14ac:dyDescent="0.25">
      <c r="C23" t="s">
        <v>23</v>
      </c>
      <c r="D23" s="8"/>
      <c r="F23" s="215"/>
      <c r="G23" s="19"/>
      <c r="H23" s="19"/>
      <c r="I23" s="19"/>
      <c r="J23" s="19"/>
      <c r="K23" s="19"/>
      <c r="L23" s="19"/>
      <c r="M23" s="19"/>
      <c r="N23" s="19"/>
      <c r="O23" s="204"/>
      <c r="P23" s="204" t="s">
        <v>126</v>
      </c>
      <c r="Q23" s="204" t="s">
        <v>540</v>
      </c>
      <c r="R23" s="204"/>
      <c r="S23" s="204">
        <v>1</v>
      </c>
      <c r="T23" s="204">
        <v>1</v>
      </c>
      <c r="U23" s="204"/>
      <c r="V23" s="204"/>
      <c r="W23" s="204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5"/>
      <c r="G24" s="19"/>
      <c r="H24" s="19"/>
      <c r="I24" s="19"/>
      <c r="J24" s="19"/>
      <c r="K24" s="19"/>
      <c r="L24" s="19"/>
      <c r="M24" s="19"/>
      <c r="N24" s="19"/>
      <c r="O24" s="204"/>
      <c r="P24" s="204" t="s">
        <v>512</v>
      </c>
      <c r="Q24" s="204" t="s">
        <v>334</v>
      </c>
      <c r="R24" s="204"/>
      <c r="S24" s="204">
        <v>1</v>
      </c>
      <c r="T24" s="204"/>
      <c r="U24" s="204"/>
      <c r="V24" s="204"/>
      <c r="W24" s="204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5" t="s">
        <v>373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564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550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5" t="s">
        <v>388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564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550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79" zoomScale="86" zoomScaleNormal="86" workbookViewId="0">
      <selection activeCell="T117" sqref="T117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9" customWidth="1"/>
    <col min="9" max="9" width="24.28515625" customWidth="1"/>
    <col min="10" max="16" width="9.140625" style="219"/>
    <col min="17" max="17" width="3.140625" customWidth="1"/>
    <col min="18" max="18" width="17.28515625" customWidth="1"/>
    <col min="19" max="19" width="5.7109375" style="219" customWidth="1"/>
    <col min="20" max="20" width="27.85546875" customWidth="1"/>
    <col min="21" max="29" width="9.140625" style="219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9">
        <f>P6+AB6</f>
        <v>25</v>
      </c>
    </row>
    <row r="3" spans="1:29" x14ac:dyDescent="0.25">
      <c r="C3" t="s">
        <v>175</v>
      </c>
      <c r="N3" s="133"/>
    </row>
    <row r="4" spans="1:29" x14ac:dyDescent="0.25">
      <c r="I4" s="2" t="s">
        <v>22</v>
      </c>
      <c r="J4" s="218"/>
      <c r="T4" s="2" t="s">
        <v>17</v>
      </c>
      <c r="U4" s="467" t="s">
        <v>11</v>
      </c>
      <c r="V4" s="467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8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8" t="s">
        <v>93</v>
      </c>
      <c r="T5" s="2" t="s">
        <v>9</v>
      </c>
      <c r="U5" s="218" t="s">
        <v>89</v>
      </c>
      <c r="V5" s="218" t="s">
        <v>90</v>
      </c>
      <c r="W5" s="218" t="s">
        <v>12</v>
      </c>
      <c r="X5" s="218" t="s">
        <v>13</v>
      </c>
      <c r="Y5" s="218" t="s">
        <v>14</v>
      </c>
      <c r="Z5" s="218" t="s">
        <v>15</v>
      </c>
      <c r="AA5" s="218" t="s">
        <v>16</v>
      </c>
      <c r="AB5" s="218" t="s">
        <v>43</v>
      </c>
      <c r="AC5" s="218" t="s">
        <v>37</v>
      </c>
    </row>
    <row r="6" spans="1:29" ht="15.75" thickBot="1" x14ac:dyDescent="0.3">
      <c r="G6" s="73" t="s">
        <v>46</v>
      </c>
      <c r="H6" s="118">
        <f>SUM(I7:I230)</f>
        <v>96</v>
      </c>
      <c r="I6" s="66"/>
      <c r="J6" s="119">
        <f t="shared" ref="J6:P6" si="0">SUM(J7:J202)</f>
        <v>2</v>
      </c>
      <c r="K6" s="119">
        <f t="shared" si="0"/>
        <v>27</v>
      </c>
      <c r="L6" s="119">
        <f t="shared" si="0"/>
        <v>30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17</v>
      </c>
      <c r="Q6" s="66"/>
      <c r="R6" s="66"/>
      <c r="S6" s="120"/>
      <c r="T6" s="66"/>
      <c r="U6" s="119">
        <f t="shared" ref="U6:AC6" si="1">SUM(U7:U202)</f>
        <v>63</v>
      </c>
      <c r="V6" s="119">
        <f t="shared" si="1"/>
        <v>10</v>
      </c>
      <c r="W6" s="119">
        <f t="shared" si="1"/>
        <v>38</v>
      </c>
      <c r="X6" s="119">
        <f t="shared" si="1"/>
        <v>36</v>
      </c>
      <c r="Y6" s="119">
        <f t="shared" si="1"/>
        <v>7</v>
      </c>
      <c r="Z6" s="119">
        <f t="shared" si="1"/>
        <v>2</v>
      </c>
      <c r="AA6" s="119">
        <f t="shared" si="1"/>
        <v>1</v>
      </c>
      <c r="AB6" s="119">
        <f t="shared" si="1"/>
        <v>8</v>
      </c>
      <c r="AC6" s="119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191</v>
      </c>
      <c r="D7">
        <v>16</v>
      </c>
      <c r="G7" s="34" t="s">
        <v>236</v>
      </c>
      <c r="H7" s="43"/>
      <c r="I7" s="15" t="s">
        <v>530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193</v>
      </c>
      <c r="D8">
        <v>12</v>
      </c>
      <c r="G8" s="35" t="s">
        <v>529</v>
      </c>
      <c r="H8" s="44"/>
      <c r="I8" s="19" t="s">
        <v>330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192</v>
      </c>
      <c r="D9">
        <v>13</v>
      </c>
      <c r="G9" s="153"/>
      <c r="H9" s="278"/>
      <c r="I9" s="249"/>
      <c r="J9" s="278"/>
      <c r="K9" s="278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226</v>
      </c>
      <c r="G10" s="262" t="s">
        <v>104</v>
      </c>
      <c r="H10" s="263"/>
      <c r="I10" s="264" t="s">
        <v>495</v>
      </c>
      <c r="J10" s="263"/>
      <c r="K10" s="263">
        <v>2</v>
      </c>
      <c r="L10" s="263">
        <v>2</v>
      </c>
      <c r="M10" s="263"/>
      <c r="N10" s="263"/>
      <c r="O10" s="263"/>
      <c r="P10" s="263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114</v>
      </c>
      <c r="C11" t="s">
        <v>194</v>
      </c>
      <c r="D11" t="s">
        <v>226</v>
      </c>
      <c r="G11" s="262" t="s">
        <v>494</v>
      </c>
      <c r="H11" s="263"/>
      <c r="I11" s="264" t="s">
        <v>496</v>
      </c>
      <c r="J11" s="263"/>
      <c r="K11" s="263">
        <v>2</v>
      </c>
      <c r="L11" s="263">
        <v>2</v>
      </c>
      <c r="M11" s="263"/>
      <c r="N11" s="263"/>
      <c r="O11" s="263"/>
      <c r="P11" s="263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195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80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80" t="s">
        <v>93</v>
      </c>
      <c r="T14" s="2" t="s">
        <v>9</v>
      </c>
      <c r="U14" s="280" t="s">
        <v>89</v>
      </c>
      <c r="V14" s="280" t="s">
        <v>90</v>
      </c>
      <c r="W14" s="280" t="s">
        <v>12</v>
      </c>
      <c r="X14" s="280" t="s">
        <v>13</v>
      </c>
      <c r="Y14" s="280" t="s">
        <v>14</v>
      </c>
      <c r="Z14" s="280" t="s">
        <v>15</v>
      </c>
      <c r="AA14" s="280" t="s">
        <v>16</v>
      </c>
      <c r="AB14" s="280" t="s">
        <v>43</v>
      </c>
      <c r="AC14" s="280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110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21" t="s">
        <v>71</v>
      </c>
      <c r="S15">
        <f>MAX(U15:AB15)</f>
        <v>4</v>
      </c>
      <c r="T15" s="221" t="s">
        <v>346</v>
      </c>
      <c r="U15" s="222"/>
      <c r="V15" s="222"/>
      <c r="W15" s="222">
        <v>4</v>
      </c>
      <c r="X15" s="222">
        <v>4</v>
      </c>
      <c r="Y15" s="222">
        <v>1</v>
      </c>
      <c r="Z15" s="222">
        <v>1</v>
      </c>
      <c r="AA15" s="222">
        <v>1</v>
      </c>
      <c r="AB15" s="222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63" t="s">
        <v>86</v>
      </c>
      <c r="J16" s="263"/>
      <c r="K16" s="263">
        <v>1</v>
      </c>
      <c r="L16" s="263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63" t="s">
        <v>189</v>
      </c>
      <c r="J17" s="263"/>
      <c r="K17" s="263">
        <v>2</v>
      </c>
      <c r="L17" s="263">
        <v>2</v>
      </c>
      <c r="M17"/>
      <c r="N17"/>
      <c r="O17"/>
      <c r="P17"/>
      <c r="Q17" s="19"/>
      <c r="R17" s="124" t="s">
        <v>525</v>
      </c>
      <c r="S17">
        <f>MAX(U17:AB17)</f>
        <v>3</v>
      </c>
      <c r="T17" s="124" t="s">
        <v>347</v>
      </c>
      <c r="U17" s="125"/>
      <c r="V17" s="125"/>
      <c r="W17" s="125">
        <v>3</v>
      </c>
      <c r="X17" s="125">
        <v>3</v>
      </c>
      <c r="Y17" s="125">
        <v>1</v>
      </c>
      <c r="Z17" s="125">
        <v>1</v>
      </c>
      <c r="AA17" s="125"/>
      <c r="AB17" s="125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380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4"/>
      <c r="S18">
        <f>MAX(U18:AB18)</f>
        <v>1</v>
      </c>
      <c r="T18" s="270" t="s">
        <v>441</v>
      </c>
      <c r="U18" s="125"/>
      <c r="V18" s="125"/>
      <c r="W18" s="125">
        <v>1</v>
      </c>
      <c r="X18" s="125">
        <v>1</v>
      </c>
      <c r="Y18" s="125"/>
      <c r="Z18" s="125"/>
      <c r="AA18" s="125"/>
      <c r="AB18" s="125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336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382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167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80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80" t="s">
        <v>93</v>
      </c>
      <c r="T24" s="2" t="s">
        <v>9</v>
      </c>
      <c r="U24" s="280" t="s">
        <v>89</v>
      </c>
      <c r="V24" s="280" t="s">
        <v>90</v>
      </c>
      <c r="W24" s="280" t="s">
        <v>12</v>
      </c>
      <c r="X24" s="280" t="s">
        <v>13</v>
      </c>
      <c r="Y24" s="280" t="s">
        <v>14</v>
      </c>
      <c r="Z24" s="280" t="s">
        <v>15</v>
      </c>
      <c r="AA24" s="280" t="s">
        <v>16</v>
      </c>
      <c r="AB24" s="280" t="s">
        <v>43</v>
      </c>
      <c r="AC24" s="280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4" t="s">
        <v>72</v>
      </c>
      <c r="S25" s="155">
        <v>0</v>
      </c>
      <c r="T25" s="154" t="s">
        <v>486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99" t="s">
        <v>534</v>
      </c>
      <c r="S26" s="399"/>
      <c r="T26" s="399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112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6" t="s">
        <v>223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63" t="s">
        <v>86</v>
      </c>
      <c r="J28" s="263"/>
      <c r="K28" s="263">
        <v>1</v>
      </c>
      <c r="L28" s="263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179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63" t="s">
        <v>189</v>
      </c>
      <c r="J29" s="263"/>
      <c r="K29" s="263">
        <v>2</v>
      </c>
      <c r="L29" s="263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404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419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381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212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7" t="s">
        <v>106</v>
      </c>
      <c r="S35" s="128">
        <v>2</v>
      </c>
      <c r="T35" s="127" t="s">
        <v>51</v>
      </c>
      <c r="U35" s="128">
        <v>2</v>
      </c>
      <c r="V35" s="128"/>
      <c r="W35" s="128"/>
      <c r="X35" s="128"/>
      <c r="Y35" s="128">
        <v>1</v>
      </c>
      <c r="Z35" s="128"/>
      <c r="AA35" s="128"/>
      <c r="AB35" s="128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5" t="s">
        <v>118</v>
      </c>
      <c r="S41" s="225">
        <v>0</v>
      </c>
      <c r="T41" s="225" t="s">
        <v>533</v>
      </c>
      <c r="U41" s="140">
        <v>0</v>
      </c>
      <c r="V41" s="140"/>
      <c r="W41" s="140">
        <v>0</v>
      </c>
      <c r="X41" s="140">
        <v>0</v>
      </c>
      <c r="Y41" s="140"/>
      <c r="Z41" s="140"/>
      <c r="AA41" s="140"/>
      <c r="AB41" s="140"/>
      <c r="AC41" s="226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348</v>
      </c>
      <c r="S42" s="41"/>
      <c r="T42" s="41"/>
      <c r="U42" s="140">
        <v>1</v>
      </c>
      <c r="V42" s="140"/>
      <c r="W42" s="140">
        <v>1</v>
      </c>
      <c r="X42" s="140">
        <v>1</v>
      </c>
      <c r="Y42" s="140"/>
      <c r="Z42" s="140"/>
      <c r="AA42" s="140"/>
      <c r="AB42" s="140"/>
      <c r="AC42" s="226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507</v>
      </c>
      <c r="S43" s="140">
        <v>1</v>
      </c>
      <c r="T43" s="41" t="s">
        <v>91</v>
      </c>
      <c r="U43" s="140">
        <v>1</v>
      </c>
      <c r="V43" s="140"/>
      <c r="W43" s="140"/>
      <c r="X43" s="140"/>
      <c r="Y43" s="140"/>
      <c r="Z43" s="140"/>
      <c r="AA43" s="140"/>
      <c r="AB43" s="140"/>
      <c r="AC43" s="226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507</v>
      </c>
      <c r="S44" s="140">
        <f>U44+Y44+Z44+AA44+AB44</f>
        <v>1</v>
      </c>
      <c r="T44" s="41" t="s">
        <v>64</v>
      </c>
      <c r="U44" s="140">
        <v>1</v>
      </c>
      <c r="V44" s="140"/>
      <c r="W44" s="140"/>
      <c r="X44" s="140"/>
      <c r="Y44" s="140"/>
      <c r="Z44" s="140"/>
      <c r="AA44" s="140"/>
      <c r="AB44" s="140"/>
      <c r="AC44" s="226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507</v>
      </c>
      <c r="S45" s="140">
        <f>U45+Y45+Z45+AA45+AB45</f>
        <v>0</v>
      </c>
      <c r="T45" s="41" t="s">
        <v>180</v>
      </c>
      <c r="U45" s="140"/>
      <c r="V45" s="140">
        <v>2</v>
      </c>
      <c r="W45" s="140"/>
      <c r="X45" s="140"/>
      <c r="Y45" s="140"/>
      <c r="Z45" s="140"/>
      <c r="AA45" s="140"/>
      <c r="AB45" s="140"/>
      <c r="AC45" s="226">
        <f t="shared" si="4"/>
        <v>1</v>
      </c>
    </row>
    <row r="46" spans="2:29" ht="15.75" thickBot="1" x14ac:dyDescent="0.3">
      <c r="G46" s="22" t="s">
        <v>167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80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80" t="s">
        <v>93</v>
      </c>
      <c r="T47" s="2" t="s">
        <v>9</v>
      </c>
      <c r="U47" s="280" t="s">
        <v>89</v>
      </c>
      <c r="V47" s="280" t="s">
        <v>90</v>
      </c>
      <c r="W47" s="280" t="s">
        <v>12</v>
      </c>
      <c r="X47" s="280" t="s">
        <v>13</v>
      </c>
      <c r="Y47" s="280" t="s">
        <v>14</v>
      </c>
      <c r="Z47" s="280" t="s">
        <v>15</v>
      </c>
      <c r="AA47" s="280" t="s">
        <v>16</v>
      </c>
      <c r="AB47" s="280" t="s">
        <v>43</v>
      </c>
      <c r="AC47" s="280" t="s">
        <v>37</v>
      </c>
    </row>
    <row r="48" spans="2:29" x14ac:dyDescent="0.25">
      <c r="G48" s="34" t="s">
        <v>103</v>
      </c>
      <c r="H48" s="43">
        <f>J48+M48+N48+O48+P48</f>
        <v>0</v>
      </c>
      <c r="I48" s="263" t="s">
        <v>86</v>
      </c>
      <c r="J48" s="263"/>
      <c r="K48" s="263">
        <v>1</v>
      </c>
      <c r="L48" s="263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376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63" t="s">
        <v>189</v>
      </c>
      <c r="J49" s="263"/>
      <c r="K49" s="263">
        <v>2</v>
      </c>
      <c r="L49" s="263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377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285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128</v>
      </c>
      <c r="S52" s="44">
        <v>1</v>
      </c>
      <c r="T52" s="37" t="s">
        <v>548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88" t="s">
        <v>178</v>
      </c>
      <c r="S54" s="389">
        <v>1</v>
      </c>
      <c r="T54" s="388" t="s">
        <v>177</v>
      </c>
      <c r="U54" s="389">
        <v>1</v>
      </c>
      <c r="V54" s="389"/>
      <c r="W54" s="389">
        <v>1</v>
      </c>
      <c r="X54" s="389">
        <v>1</v>
      </c>
      <c r="Y54" s="285"/>
      <c r="Z54" s="285"/>
      <c r="AA54" s="285"/>
      <c r="AB54" s="285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4" t="s">
        <v>97</v>
      </c>
      <c r="S55" s="390">
        <v>2</v>
      </c>
      <c r="T55" s="204" t="s">
        <v>523</v>
      </c>
      <c r="U55" s="390">
        <v>2</v>
      </c>
      <c r="V55" s="390"/>
      <c r="W55" s="390"/>
      <c r="X55" s="390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7" t="s">
        <v>488</v>
      </c>
      <c r="S56" s="390">
        <v>1</v>
      </c>
      <c r="T56" s="277" t="s">
        <v>489</v>
      </c>
      <c r="U56" s="390">
        <v>1</v>
      </c>
      <c r="V56" s="390"/>
      <c r="W56" s="390"/>
      <c r="X56" s="390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91" t="s">
        <v>345</v>
      </c>
      <c r="S57" s="392">
        <v>1</v>
      </c>
      <c r="T57" s="391" t="s">
        <v>285</v>
      </c>
      <c r="U57" s="392">
        <v>1</v>
      </c>
      <c r="V57" s="392"/>
      <c r="W57" s="392"/>
      <c r="X57" s="392"/>
      <c r="Y57" s="128"/>
      <c r="Z57" s="128"/>
      <c r="AA57" s="128"/>
      <c r="AB57" s="128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93" t="s">
        <v>507</v>
      </c>
      <c r="S58" s="394">
        <f>U58+Y58+Z58+AA58+AB58</f>
        <v>1</v>
      </c>
      <c r="T58" s="395" t="s">
        <v>285</v>
      </c>
      <c r="U58" s="394">
        <v>1</v>
      </c>
      <c r="V58" s="394"/>
      <c r="W58" s="394"/>
      <c r="X58" s="394"/>
      <c r="Y58" s="140"/>
      <c r="Z58" s="140"/>
      <c r="AA58" s="140"/>
      <c r="AB58" s="140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167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80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80" t="s">
        <v>93</v>
      </c>
      <c r="T61" s="2" t="s">
        <v>9</v>
      </c>
      <c r="U61" s="280" t="s">
        <v>89</v>
      </c>
      <c r="V61" s="280" t="s">
        <v>90</v>
      </c>
      <c r="W61" s="280" t="s">
        <v>12</v>
      </c>
      <c r="X61" s="280" t="s">
        <v>13</v>
      </c>
      <c r="Y61" s="280" t="s">
        <v>14</v>
      </c>
      <c r="Z61" s="280" t="s">
        <v>15</v>
      </c>
      <c r="AA61" s="280" t="s">
        <v>16</v>
      </c>
      <c r="AB61" s="280" t="s">
        <v>43</v>
      </c>
      <c r="AC61" s="280" t="s">
        <v>37</v>
      </c>
    </row>
    <row r="62" spans="7:29" x14ac:dyDescent="0.25">
      <c r="G62" s="34" t="s">
        <v>210</v>
      </c>
      <c r="H62" s="43">
        <f>J62+M62+N62+O62+P62</f>
        <v>1</v>
      </c>
      <c r="I62" s="265" t="s">
        <v>44</v>
      </c>
      <c r="J62" s="265"/>
      <c r="K62" s="265"/>
      <c r="L62" s="265"/>
      <c r="M62" s="265"/>
      <c r="N62" s="265"/>
      <c r="O62" s="265"/>
      <c r="P62" s="265">
        <v>1</v>
      </c>
      <c r="Q62" s="15"/>
      <c r="R62" s="39" t="s">
        <v>72</v>
      </c>
      <c r="S62" s="43">
        <v>2</v>
      </c>
      <c r="T62" s="39" t="s">
        <v>211</v>
      </c>
      <c r="U62" s="45">
        <v>2</v>
      </c>
      <c r="V62" s="45"/>
      <c r="W62" s="45"/>
      <c r="X62" s="45"/>
      <c r="Y62" s="45"/>
      <c r="Z62" s="45"/>
      <c r="AA62" s="45"/>
      <c r="AB62" s="45"/>
      <c r="AC62" s="130">
        <f t="shared" ref="AC62:AC81" si="8">(U62/2)+(V62/2)+Y62+Z62+AA62</f>
        <v>1</v>
      </c>
    </row>
    <row r="63" spans="7:29" x14ac:dyDescent="0.25">
      <c r="G63" s="35"/>
      <c r="H63" s="44">
        <v>2</v>
      </c>
      <c r="I63" s="266" t="s">
        <v>497</v>
      </c>
      <c r="J63" s="266"/>
      <c r="K63" s="266"/>
      <c r="L63" s="266">
        <v>2</v>
      </c>
      <c r="M63" s="266"/>
      <c r="N63" s="266"/>
      <c r="O63" s="266"/>
      <c r="P63" s="266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200" t="s">
        <v>220</v>
      </c>
      <c r="S64" s="200"/>
      <c r="T64" s="200" t="s">
        <v>532</v>
      </c>
      <c r="U64" s="201"/>
      <c r="V64" s="201"/>
      <c r="W64" s="201"/>
      <c r="X64" s="201"/>
      <c r="Y64" s="201"/>
      <c r="Z64" s="201"/>
      <c r="AA64" s="201"/>
      <c r="AB64" s="203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2" t="s">
        <v>220</v>
      </c>
      <c r="S65" s="201">
        <v>1</v>
      </c>
      <c r="T65" s="202" t="s">
        <v>83</v>
      </c>
      <c r="U65" s="201">
        <v>1</v>
      </c>
      <c r="V65" s="201"/>
      <c r="W65" s="203"/>
      <c r="X65" s="203"/>
      <c r="Y65" s="203"/>
      <c r="Z65" s="203"/>
      <c r="AA65" s="203"/>
      <c r="AB65" s="203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9"/>
      <c r="S67" s="131"/>
      <c r="T67" s="129"/>
      <c r="U67" s="131"/>
      <c r="V67" s="131"/>
      <c r="W67" s="131"/>
      <c r="X67" s="131"/>
      <c r="Y67" s="131"/>
      <c r="Z67" s="131"/>
      <c r="AA67" s="131"/>
      <c r="AB67" s="128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81" t="s">
        <v>345</v>
      </c>
      <c r="S68" s="283">
        <v>0</v>
      </c>
      <c r="T68" s="281" t="s">
        <v>500</v>
      </c>
      <c r="U68" s="131">
        <v>2</v>
      </c>
      <c r="V68" s="131"/>
      <c r="W68" s="131">
        <v>2</v>
      </c>
      <c r="X68" s="131">
        <v>2</v>
      </c>
      <c r="Y68" s="128"/>
      <c r="Z68" s="128"/>
      <c r="AA68" s="128"/>
      <c r="AB68" s="128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82" t="s">
        <v>349</v>
      </c>
      <c r="S69" s="131"/>
      <c r="T69" s="131"/>
      <c r="U69" s="131">
        <v>1</v>
      </c>
      <c r="V69" s="131"/>
      <c r="W69" s="131">
        <v>1</v>
      </c>
      <c r="X69" s="131">
        <v>1</v>
      </c>
      <c r="Y69" s="131"/>
      <c r="Z69" s="131"/>
      <c r="AA69" s="131"/>
      <c r="AB69" s="128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82" t="s">
        <v>345</v>
      </c>
      <c r="S70" s="131">
        <v>1</v>
      </c>
      <c r="T70" s="282" t="s">
        <v>83</v>
      </c>
      <c r="U70" s="131">
        <v>1</v>
      </c>
      <c r="V70" s="131"/>
      <c r="W70" s="131"/>
      <c r="X70" s="131"/>
      <c r="Y70" s="131"/>
      <c r="Z70" s="131"/>
      <c r="AA70" s="131"/>
      <c r="AB70" s="131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96"/>
      <c r="S71" s="397"/>
      <c r="T71" s="396" t="s">
        <v>499</v>
      </c>
      <c r="U71" s="397"/>
      <c r="V71" s="397">
        <v>2</v>
      </c>
      <c r="W71" s="397"/>
      <c r="X71" s="397"/>
      <c r="Y71" s="397"/>
      <c r="Z71" s="397"/>
      <c r="AA71" s="397"/>
      <c r="AB71" s="397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96" t="s">
        <v>345</v>
      </c>
      <c r="S72" s="397">
        <v>1</v>
      </c>
      <c r="T72" s="398" t="s">
        <v>188</v>
      </c>
      <c r="U72" s="398">
        <v>1</v>
      </c>
      <c r="V72" s="398"/>
      <c r="W72" s="398"/>
      <c r="X72" s="398">
        <v>1</v>
      </c>
      <c r="Y72" s="398"/>
      <c r="Z72" s="397"/>
      <c r="AA72" s="397"/>
      <c r="AB72" s="397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96" t="s">
        <v>345</v>
      </c>
      <c r="S73" s="397">
        <v>1</v>
      </c>
      <c r="T73" s="396" t="s">
        <v>91</v>
      </c>
      <c r="U73" s="398">
        <v>1</v>
      </c>
      <c r="V73" s="398"/>
      <c r="W73" s="398"/>
      <c r="X73" s="398"/>
      <c r="Y73" s="398"/>
      <c r="Z73" s="397"/>
      <c r="AA73" s="397"/>
      <c r="AB73" s="397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4" t="s">
        <v>283</v>
      </c>
      <c r="S75" s="284"/>
      <c r="T75" s="284" t="s">
        <v>532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99"/>
      <c r="S76" s="399">
        <v>1</v>
      </c>
      <c r="T76" s="399" t="s">
        <v>487</v>
      </c>
      <c r="U76" s="399">
        <v>1</v>
      </c>
      <c r="V76" s="399"/>
      <c r="W76" s="399"/>
      <c r="X76" s="399"/>
      <c r="Y76" s="399"/>
      <c r="Z76" s="399"/>
      <c r="AA76" s="399"/>
      <c r="AB76" s="399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99"/>
      <c r="S77" s="399">
        <v>1</v>
      </c>
      <c r="T77" s="399" t="s">
        <v>83</v>
      </c>
      <c r="U77" s="399">
        <v>1</v>
      </c>
      <c r="V77" s="399"/>
      <c r="W77" s="399"/>
      <c r="X77" s="399"/>
      <c r="Y77" s="399"/>
      <c r="Z77" s="399"/>
      <c r="AA77" s="399"/>
      <c r="AB77" s="399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9">
        <v>2</v>
      </c>
      <c r="T80" t="s">
        <v>154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264</v>
      </c>
      <c r="S81" s="219">
        <v>2</v>
      </c>
      <c r="T81" s="306" t="s">
        <v>524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167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80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80" t="s">
        <v>93</v>
      </c>
      <c r="T84" s="2" t="s">
        <v>9</v>
      </c>
      <c r="U84" s="280" t="s">
        <v>89</v>
      </c>
      <c r="V84" s="280" t="s">
        <v>90</v>
      </c>
      <c r="W84" s="280" t="s">
        <v>12</v>
      </c>
      <c r="X84" s="280" t="s">
        <v>13</v>
      </c>
      <c r="Y84" s="280" t="s">
        <v>14</v>
      </c>
      <c r="Z84" s="280" t="s">
        <v>15</v>
      </c>
      <c r="AA84" s="280" t="s">
        <v>16</v>
      </c>
      <c r="AB84" s="280" t="s">
        <v>43</v>
      </c>
      <c r="AC84" s="280" t="s">
        <v>37</v>
      </c>
    </row>
    <row r="85" spans="7:29" x14ac:dyDescent="0.25">
      <c r="G85" s="34" t="s">
        <v>224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24" t="s">
        <v>128</v>
      </c>
      <c r="S85" s="400">
        <v>2</v>
      </c>
      <c r="T85" s="324" t="s">
        <v>485</v>
      </c>
      <c r="U85" s="400">
        <v>1</v>
      </c>
      <c r="V85" s="400"/>
      <c r="W85" s="400">
        <v>2</v>
      </c>
      <c r="X85" s="400">
        <v>2</v>
      </c>
      <c r="Y85" s="400"/>
      <c r="Z85" s="400"/>
      <c r="AA85" s="400"/>
      <c r="AB85" s="400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235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234</v>
      </c>
      <c r="U86" s="219">
        <v>1</v>
      </c>
      <c r="W86" s="219">
        <v>2</v>
      </c>
      <c r="X86" s="219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219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232</v>
      </c>
      <c r="S87">
        <v>1</v>
      </c>
      <c r="T87" t="s">
        <v>233</v>
      </c>
      <c r="U87" s="219">
        <v>1</v>
      </c>
      <c r="W87" s="219">
        <v>1</v>
      </c>
      <c r="X87" s="219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6" t="s">
        <v>394</v>
      </c>
      <c r="J89" s="266">
        <v>1</v>
      </c>
      <c r="K89" s="266">
        <v>1</v>
      </c>
      <c r="L89" s="266">
        <v>1</v>
      </c>
      <c r="M89" s="266"/>
      <c r="N89" s="266"/>
      <c r="O89" s="266"/>
      <c r="P89" s="266">
        <v>1</v>
      </c>
      <c r="R89" s="38" t="s">
        <v>558</v>
      </c>
      <c r="S89" s="44">
        <f>U89+Y89+Z89+AA89+AB89</f>
        <v>1</v>
      </c>
      <c r="T89" s="38" t="s">
        <v>113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111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176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383</v>
      </c>
      <c r="S93">
        <v>2</v>
      </c>
      <c r="T93" s="205" t="s">
        <v>492</v>
      </c>
      <c r="U93" s="219">
        <v>2</v>
      </c>
      <c r="Y93" s="219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167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80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80" t="s">
        <v>93</v>
      </c>
      <c r="T98" s="2" t="s">
        <v>9</v>
      </c>
      <c r="U98" s="280" t="s">
        <v>89</v>
      </c>
      <c r="V98" s="280" t="s">
        <v>90</v>
      </c>
      <c r="W98" s="280" t="s">
        <v>12</v>
      </c>
      <c r="X98" s="280" t="s">
        <v>13</v>
      </c>
      <c r="Y98" s="280" t="s">
        <v>14</v>
      </c>
      <c r="Z98" s="280" t="s">
        <v>15</v>
      </c>
      <c r="AA98" s="280" t="s">
        <v>16</v>
      </c>
      <c r="AB98" s="280" t="s">
        <v>43</v>
      </c>
      <c r="AC98" s="280" t="s">
        <v>37</v>
      </c>
    </row>
    <row r="99" spans="7:29" x14ac:dyDescent="0.25">
      <c r="G99" s="34" t="s">
        <v>470</v>
      </c>
      <c r="H99" s="43">
        <f>J99+M99+N99+O99+P99</f>
        <v>1</v>
      </c>
      <c r="I99" s="265" t="s">
        <v>44</v>
      </c>
      <c r="J99" s="265"/>
      <c r="K99" s="265"/>
      <c r="L99" s="265"/>
      <c r="M99" s="265"/>
      <c r="N99" s="265"/>
      <c r="O99" s="265"/>
      <c r="P99" s="265">
        <v>1</v>
      </c>
      <c r="Q99" s="15"/>
      <c r="R99" s="15" t="s">
        <v>341</v>
      </c>
      <c r="S99" s="15"/>
      <c r="T99" s="15" t="s">
        <v>477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63" t="s">
        <v>86</v>
      </c>
      <c r="J100" s="263"/>
      <c r="K100" s="263">
        <v>1</v>
      </c>
      <c r="L100" s="263">
        <v>1</v>
      </c>
      <c r="M100" s="19"/>
      <c r="N100" s="19"/>
      <c r="O100" s="19"/>
      <c r="P100" s="19"/>
      <c r="Q100" s="19"/>
      <c r="R100" s="19" t="s">
        <v>338</v>
      </c>
      <c r="S100" s="19"/>
      <c r="T100" s="19" t="s">
        <v>477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337</v>
      </c>
      <c r="S101" s="19">
        <v>1</v>
      </c>
      <c r="T101" s="19" t="s">
        <v>340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374</v>
      </c>
      <c r="S102" s="19"/>
      <c r="T102" s="19" t="s">
        <v>477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319</v>
      </c>
      <c r="S103" s="19"/>
      <c r="T103" s="19" t="s">
        <v>477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478</v>
      </c>
      <c r="S104" s="19">
        <v>1</v>
      </c>
      <c r="T104" s="277" t="s">
        <v>339</v>
      </c>
      <c r="U104" s="278"/>
      <c r="V104" s="278"/>
      <c r="W104" s="278"/>
      <c r="X104" s="278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167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80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80" t="s">
        <v>93</v>
      </c>
      <c r="T112" s="2" t="s">
        <v>9</v>
      </c>
      <c r="U112" s="280" t="s">
        <v>89</v>
      </c>
      <c r="V112" s="280" t="s">
        <v>90</v>
      </c>
      <c r="W112" s="280" t="s">
        <v>12</v>
      </c>
      <c r="X112" s="280" t="s">
        <v>13</v>
      </c>
      <c r="Y112" s="280" t="s">
        <v>14</v>
      </c>
      <c r="Z112" s="280" t="s">
        <v>15</v>
      </c>
      <c r="AA112" s="280" t="s">
        <v>16</v>
      </c>
      <c r="AB112" s="280" t="s">
        <v>43</v>
      </c>
      <c r="AC112" s="280" t="s">
        <v>37</v>
      </c>
    </row>
    <row r="113" spans="7:29" x14ac:dyDescent="0.25">
      <c r="G113" s="34" t="s">
        <v>490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24" t="s">
        <v>178</v>
      </c>
      <c r="S113" s="324">
        <v>2</v>
      </c>
      <c r="T113" s="324" t="s">
        <v>493</v>
      </c>
      <c r="U113" s="324">
        <v>2</v>
      </c>
      <c r="V113" s="324"/>
      <c r="W113" s="324">
        <v>1</v>
      </c>
      <c r="X113" s="324">
        <v>1</v>
      </c>
      <c r="Y113" s="324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4"/>
      <c r="S114" s="204"/>
      <c r="T114" s="204"/>
      <c r="U114" s="204"/>
      <c r="V114" s="204"/>
      <c r="W114" s="204"/>
      <c r="X114" s="204"/>
      <c r="Y114" s="204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4" t="s">
        <v>283</v>
      </c>
      <c r="S115" s="204">
        <v>1</v>
      </c>
      <c r="T115" s="204" t="s">
        <v>491</v>
      </c>
      <c r="U115" s="204"/>
      <c r="V115" s="204"/>
      <c r="W115" s="204">
        <v>1</v>
      </c>
      <c r="X115" s="204">
        <v>1</v>
      </c>
      <c r="Y115" s="204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4"/>
      <c r="S116" s="204"/>
      <c r="T116" s="204"/>
      <c r="U116" s="204"/>
      <c r="V116" s="204"/>
      <c r="W116" s="204"/>
      <c r="X116" s="204"/>
      <c r="Y116" s="204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4" t="s">
        <v>88</v>
      </c>
      <c r="S117" s="390">
        <v>2</v>
      </c>
      <c r="T117" s="204" t="s">
        <v>506</v>
      </c>
      <c r="U117" s="390">
        <v>2</v>
      </c>
      <c r="V117" s="204"/>
      <c r="W117" s="204">
        <v>1</v>
      </c>
      <c r="X117" s="204"/>
      <c r="Y117" s="204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4"/>
      <c r="S118" s="204"/>
      <c r="T118" s="277"/>
      <c r="U118" s="204"/>
      <c r="V118" s="204"/>
      <c r="W118" s="204"/>
      <c r="X118" s="204"/>
      <c r="Y118" s="204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167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80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80" t="s">
        <v>93</v>
      </c>
      <c r="T128" s="2" t="s">
        <v>9</v>
      </c>
      <c r="U128" s="280" t="s">
        <v>89</v>
      </c>
      <c r="V128" s="280" t="s">
        <v>90</v>
      </c>
      <c r="W128" s="280" t="s">
        <v>12</v>
      </c>
      <c r="X128" s="280" t="s">
        <v>13</v>
      </c>
      <c r="Y128" s="280" t="s">
        <v>14</v>
      </c>
      <c r="Z128" s="280" t="s">
        <v>15</v>
      </c>
      <c r="AA128" s="280" t="s">
        <v>16</v>
      </c>
      <c r="AB128" s="280" t="s">
        <v>43</v>
      </c>
      <c r="AC128" s="280" t="s">
        <v>37</v>
      </c>
    </row>
    <row r="129" spans="7:29" x14ac:dyDescent="0.25">
      <c r="G129" s="34" t="s">
        <v>225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7" t="s">
        <v>106</v>
      </c>
      <c r="S130" s="127">
        <v>2</v>
      </c>
      <c r="T130" s="127" t="s">
        <v>344</v>
      </c>
      <c r="U130" s="128"/>
      <c r="V130" s="128"/>
      <c r="W130" s="128">
        <v>1</v>
      </c>
      <c r="X130" s="128">
        <v>1</v>
      </c>
      <c r="Y130" s="128"/>
      <c r="Z130" s="128"/>
      <c r="AA130" s="128"/>
      <c r="AB130" s="128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7"/>
      <c r="S131" s="127">
        <v>2</v>
      </c>
      <c r="T131" s="391" t="s">
        <v>484</v>
      </c>
      <c r="U131" s="128"/>
      <c r="V131" s="128"/>
      <c r="W131" s="128">
        <v>2</v>
      </c>
      <c r="X131" s="128">
        <v>1</v>
      </c>
      <c r="Y131" s="128"/>
      <c r="Z131" s="128"/>
      <c r="AA131" s="128"/>
      <c r="AB131" s="128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128</v>
      </c>
      <c r="S132" s="37">
        <v>2</v>
      </c>
      <c r="T132" s="37" t="s">
        <v>344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342</v>
      </c>
      <c r="S133" s="19">
        <v>2</v>
      </c>
      <c r="T133" s="19" t="s">
        <v>343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167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0"/>
  <sheetViews>
    <sheetView zoomScale="84" zoomScaleNormal="84" workbookViewId="0">
      <selection activeCell="N20" sqref="N20"/>
    </sheetView>
  </sheetViews>
  <sheetFormatPr defaultRowHeight="15" x14ac:dyDescent="0.25"/>
  <cols>
    <col min="3" max="3" width="15.5703125" customWidth="1"/>
    <col min="7" max="7" width="18.71093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331</v>
      </c>
      <c r="D3" s="60"/>
      <c r="E3" s="60"/>
    </row>
    <row r="4" spans="1:28" x14ac:dyDescent="0.25">
      <c r="C4" s="60" t="s">
        <v>227</v>
      </c>
      <c r="D4" s="60">
        <v>0.4</v>
      </c>
      <c r="E4" s="60"/>
      <c r="I4" s="2" t="s">
        <v>22</v>
      </c>
      <c r="J4" s="2"/>
      <c r="S4" s="4" t="s">
        <v>17</v>
      </c>
      <c r="T4" s="468" t="s">
        <v>11</v>
      </c>
      <c r="U4" s="468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146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SUM(J8:J127)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>SUM(T11:T61)</f>
        <v>3</v>
      </c>
      <c r="U6" s="8">
        <f>SUM(U11:U61)</f>
        <v>18</v>
      </c>
      <c r="V6" s="8">
        <f t="shared" ref="V6:AB6" si="2">SUM(V11:V61)</f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303" t="s">
        <v>255</v>
      </c>
      <c r="J8" s="303"/>
      <c r="K8" s="303">
        <v>2</v>
      </c>
      <c r="L8" s="303">
        <v>2</v>
      </c>
      <c r="M8" s="267"/>
      <c r="N8" s="267"/>
      <c r="O8" s="267"/>
      <c r="P8" s="267">
        <v>2</v>
      </c>
      <c r="Q8" s="55"/>
      <c r="AB8">
        <f t="shared" si="3"/>
        <v>0</v>
      </c>
    </row>
    <row r="9" spans="1:28" ht="15.75" thickBot="1" x14ac:dyDescent="0.3">
      <c r="A9" s="147">
        <f>$D$2*(2/3)</f>
        <v>5.3999999999999995</v>
      </c>
      <c r="B9" t="s">
        <v>55</v>
      </c>
      <c r="C9" t="s">
        <v>181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7">
        <f>$D$2*(1/3)</f>
        <v>2.6999999999999997</v>
      </c>
      <c r="B10" t="s">
        <v>56</v>
      </c>
      <c r="C10" t="s">
        <v>182</v>
      </c>
      <c r="D10">
        <v>15</v>
      </c>
      <c r="G10" s="108" t="s">
        <v>147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5">
        <f>SUM(Q11:Q28)</f>
        <v>17</v>
      </c>
      <c r="R10" s="106" t="s">
        <v>245</v>
      </c>
      <c r="S10" s="163" t="s">
        <v>314</v>
      </c>
      <c r="T10" s="104"/>
      <c r="U10" s="104"/>
      <c r="V10" s="104"/>
      <c r="W10" s="104"/>
      <c r="X10" s="104"/>
      <c r="Y10" s="104"/>
      <c r="Z10" s="104"/>
      <c r="AA10" s="104"/>
      <c r="AB10" s="107">
        <f t="shared" si="3"/>
        <v>0</v>
      </c>
    </row>
    <row r="11" spans="1:28" x14ac:dyDescent="0.25">
      <c r="B11" t="s">
        <v>57</v>
      </c>
      <c r="C11" t="s">
        <v>183</v>
      </c>
      <c r="D11">
        <v>9</v>
      </c>
      <c r="G11" s="35"/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35" t="s">
        <v>149</v>
      </c>
      <c r="H12" s="19"/>
      <c r="I12" s="19" t="s">
        <v>148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114</v>
      </c>
      <c r="C13" t="s">
        <v>202</v>
      </c>
      <c r="D13">
        <v>0</v>
      </c>
      <c r="G13" s="35"/>
      <c r="H13" s="19"/>
      <c r="I13" s="19" t="s">
        <v>108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5" t="s">
        <v>333</v>
      </c>
      <c r="T13" s="185"/>
      <c r="U13" s="185">
        <v>2</v>
      </c>
      <c r="V13" s="185">
        <v>2</v>
      </c>
      <c r="W13" s="185">
        <v>2</v>
      </c>
      <c r="X13" s="185"/>
      <c r="Y13" s="185"/>
      <c r="Z13" s="185"/>
      <c r="AA13" s="185"/>
      <c r="AB13" s="20">
        <f t="shared" si="3"/>
        <v>1</v>
      </c>
    </row>
    <row r="14" spans="1:28" x14ac:dyDescent="0.25">
      <c r="B14" s="82" t="s">
        <v>184</v>
      </c>
      <c r="G14" s="35"/>
      <c r="H14" s="19"/>
      <c r="I14" s="19" t="s">
        <v>112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35"/>
      <c r="H15" s="19"/>
      <c r="I15" s="19" t="s">
        <v>336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203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35"/>
      <c r="H16" s="19"/>
      <c r="I16" s="19" t="s">
        <v>158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35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332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35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220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35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186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369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35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35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35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4" t="s">
        <v>511</v>
      </c>
      <c r="S24" s="19" t="s">
        <v>58</v>
      </c>
      <c r="T24" s="19"/>
      <c r="U24" s="204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35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136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35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171</v>
      </c>
      <c r="S26" s="19" t="s">
        <v>188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35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36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</row>
    <row r="30" spans="1:28" ht="16.5" thickTop="1" thickBot="1" x14ac:dyDescent="0.3">
      <c r="G30" s="108" t="s">
        <v>246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f>SUM(Q31:Q41)</f>
        <v>11</v>
      </c>
      <c r="R30" s="106" t="s">
        <v>245</v>
      </c>
      <c r="S30" s="164" t="s">
        <v>313</v>
      </c>
      <c r="T30" s="104"/>
      <c r="U30" s="104"/>
      <c r="V30" s="104"/>
      <c r="W30" s="104"/>
      <c r="X30" s="104"/>
      <c r="Y30" s="104"/>
      <c r="Z30" s="104"/>
      <c r="AA30" s="104"/>
      <c r="AB30" s="107">
        <f t="shared" ref="AB30:AB35" si="4">((T30+U30)/2)+SUM(X30:Z30)</f>
        <v>0</v>
      </c>
    </row>
    <row r="31" spans="1:28" x14ac:dyDescent="0.25">
      <c r="A31" t="s">
        <v>27</v>
      </c>
      <c r="G31" s="35"/>
      <c r="H31" s="19"/>
      <c r="I31" s="19"/>
      <c r="J31" s="19"/>
      <c r="K31" s="19"/>
      <c r="L31" s="19"/>
      <c r="M31" s="19"/>
      <c r="N31" s="19"/>
      <c r="O31" s="19"/>
      <c r="P31" s="19"/>
      <c r="Q31" s="7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>
        <f t="shared" si="4"/>
        <v>0</v>
      </c>
    </row>
    <row r="32" spans="1:28" x14ac:dyDescent="0.25">
      <c r="B32" t="s">
        <v>32</v>
      </c>
      <c r="C32" t="s">
        <v>28</v>
      </c>
      <c r="D32" s="8">
        <v>1</v>
      </c>
      <c r="G32" s="308"/>
      <c r="H32" s="204"/>
      <c r="I32" s="306" t="s">
        <v>219</v>
      </c>
      <c r="J32" s="306"/>
      <c r="K32" s="306">
        <v>2</v>
      </c>
      <c r="L32" s="306">
        <v>1</v>
      </c>
      <c r="M32" s="306"/>
      <c r="N32" s="306"/>
      <c r="O32" s="306"/>
      <c r="P32" s="306"/>
      <c r="Q32" s="74">
        <v>3</v>
      </c>
      <c r="R32" s="204" t="s">
        <v>473</v>
      </c>
      <c r="S32" s="204" t="s">
        <v>421</v>
      </c>
      <c r="T32" s="204"/>
      <c r="U32" s="204"/>
      <c r="V32" s="204">
        <v>1</v>
      </c>
      <c r="W32" s="204">
        <v>1</v>
      </c>
      <c r="X32" s="204">
        <v>1</v>
      </c>
      <c r="Y32" s="204"/>
      <c r="Z32" s="204"/>
      <c r="AA32" s="204"/>
      <c r="AB32" s="20">
        <f t="shared" si="4"/>
        <v>1</v>
      </c>
    </row>
    <row r="33" spans="2:28" x14ac:dyDescent="0.25">
      <c r="C33" t="s">
        <v>29</v>
      </c>
      <c r="D33" s="8">
        <v>0</v>
      </c>
      <c r="G33" s="308"/>
      <c r="H33" s="204"/>
      <c r="I33" s="204" t="s">
        <v>384</v>
      </c>
      <c r="J33" s="204">
        <v>1</v>
      </c>
      <c r="K33" s="204">
        <v>1</v>
      </c>
      <c r="L33" s="204">
        <v>1</v>
      </c>
      <c r="M33" s="204"/>
      <c r="N33" s="204"/>
      <c r="O33" s="204"/>
      <c r="P33" s="204"/>
      <c r="Q33" s="74">
        <v>1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">
        <f t="shared" si="4"/>
        <v>0</v>
      </c>
    </row>
    <row r="34" spans="2:28" x14ac:dyDescent="0.25">
      <c r="C34" t="s">
        <v>30</v>
      </c>
      <c r="D34" s="8">
        <v>1</v>
      </c>
      <c r="G34" s="308"/>
      <c r="H34" s="204"/>
      <c r="I34" s="204" t="s">
        <v>312</v>
      </c>
      <c r="J34" s="204"/>
      <c r="K34" s="204">
        <v>2</v>
      </c>
      <c r="L34" s="204">
        <v>2</v>
      </c>
      <c r="M34" s="204"/>
      <c r="N34" s="204"/>
      <c r="O34" s="204"/>
      <c r="P34" s="204"/>
      <c r="Q34" s="74">
        <v>1</v>
      </c>
      <c r="R34" s="204" t="s">
        <v>221</v>
      </c>
      <c r="S34" s="204" t="s">
        <v>185</v>
      </c>
      <c r="T34" s="204"/>
      <c r="U34" s="204">
        <v>1</v>
      </c>
      <c r="V34" s="204"/>
      <c r="W34" s="204"/>
      <c r="X34" s="204"/>
      <c r="Y34" s="204"/>
      <c r="Z34" s="204"/>
      <c r="AA34" s="204"/>
      <c r="AB34" s="20">
        <f t="shared" si="4"/>
        <v>0.5</v>
      </c>
    </row>
    <row r="35" spans="2:28" x14ac:dyDescent="0.25">
      <c r="C35" t="s">
        <v>31</v>
      </c>
      <c r="D35" s="8">
        <v>2</v>
      </c>
      <c r="G35" s="308"/>
      <c r="H35" s="204"/>
      <c r="I35" s="204"/>
      <c r="J35" s="204"/>
      <c r="K35" s="204"/>
      <c r="L35" s="204"/>
      <c r="M35" s="204"/>
      <c r="N35" s="204"/>
      <c r="O35" s="204"/>
      <c r="P35" s="204"/>
      <c r="Q35" s="74">
        <v>2</v>
      </c>
      <c r="R35" s="204" t="s">
        <v>222</v>
      </c>
      <c r="S35" s="204" t="s">
        <v>426</v>
      </c>
      <c r="T35" s="204"/>
      <c r="U35" s="204">
        <v>2</v>
      </c>
      <c r="V35" s="204"/>
      <c r="W35" s="204"/>
      <c r="X35" s="204"/>
      <c r="Y35" s="204"/>
      <c r="Z35" s="204"/>
      <c r="AA35" s="204"/>
      <c r="AB35" s="20">
        <f t="shared" si="4"/>
        <v>1</v>
      </c>
    </row>
    <row r="36" spans="2:28" ht="15.75" thickBot="1" x14ac:dyDescent="0.3">
      <c r="C36" s="7" t="s">
        <v>34</v>
      </c>
      <c r="D36" s="7">
        <f>SUM(D32:D35)</f>
        <v>4</v>
      </c>
      <c r="G36" s="308"/>
      <c r="H36" s="204"/>
      <c r="I36" s="204"/>
      <c r="J36" s="204"/>
      <c r="K36" s="204"/>
      <c r="L36" s="204"/>
      <c r="M36" s="204"/>
      <c r="N36" s="204"/>
      <c r="O36" s="204"/>
      <c r="P36" s="204"/>
      <c r="Q36" s="74">
        <v>2</v>
      </c>
      <c r="R36" s="204" t="s">
        <v>228</v>
      </c>
      <c r="S36" t="s">
        <v>561</v>
      </c>
      <c r="T36" s="204"/>
      <c r="U36" s="204">
        <v>2</v>
      </c>
      <c r="V36" s="204"/>
      <c r="W36" s="204"/>
      <c r="X36" s="204"/>
      <c r="Y36" s="204"/>
      <c r="Z36" s="204"/>
      <c r="AA36" s="204"/>
      <c r="AB36" s="20">
        <f t="shared" ref="AB36:AB41" si="5">((T36+U36)/2)+SUM(X36:Z36)</f>
        <v>1</v>
      </c>
    </row>
    <row r="37" spans="2:28" ht="15.75" thickTop="1" x14ac:dyDescent="0.25">
      <c r="B37" t="s">
        <v>33</v>
      </c>
      <c r="G37" s="308"/>
      <c r="H37" s="204"/>
      <c r="I37" s="204"/>
      <c r="J37" s="204"/>
      <c r="K37" s="204"/>
      <c r="L37" s="204"/>
      <c r="M37" s="204"/>
      <c r="N37" s="204"/>
      <c r="O37" s="204"/>
      <c r="P37" s="204"/>
      <c r="Q37" s="74">
        <v>1</v>
      </c>
      <c r="R37" s="306" t="s">
        <v>390</v>
      </c>
      <c r="S37" s="306" t="s">
        <v>334</v>
      </c>
      <c r="T37" s="306"/>
      <c r="U37" s="306">
        <v>1</v>
      </c>
      <c r="V37" s="204"/>
      <c r="W37" s="204"/>
      <c r="X37" s="204"/>
      <c r="Y37" s="204"/>
      <c r="Z37" s="204"/>
      <c r="AA37" s="204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308"/>
      <c r="H38" s="204"/>
      <c r="I38" s="204"/>
      <c r="J38" s="204"/>
      <c r="K38" s="204"/>
      <c r="L38" s="204"/>
      <c r="M38" s="204"/>
      <c r="N38" s="204"/>
      <c r="O38" s="204"/>
      <c r="P38" s="204"/>
      <c r="Q38" s="74">
        <v>1</v>
      </c>
      <c r="R38" s="306" t="s">
        <v>391</v>
      </c>
      <c r="S38" s="306" t="s">
        <v>335</v>
      </c>
      <c r="T38" s="306"/>
      <c r="U38" s="306">
        <v>1</v>
      </c>
      <c r="V38" s="306"/>
      <c r="W38" s="306"/>
      <c r="X38" s="306"/>
      <c r="Y38" s="306"/>
      <c r="Z38" s="306"/>
      <c r="AA38" s="306"/>
      <c r="AB38" s="20">
        <f t="shared" si="5"/>
        <v>0.5</v>
      </c>
    </row>
    <row r="39" spans="2:28" x14ac:dyDescent="0.25">
      <c r="C39" t="s">
        <v>18</v>
      </c>
      <c r="D39" s="8">
        <f>INT((D15-10)/5)</f>
        <v>5</v>
      </c>
      <c r="G39" s="308"/>
      <c r="H39" s="204"/>
      <c r="I39" s="204"/>
      <c r="J39" s="204"/>
      <c r="K39" s="204"/>
      <c r="L39" s="204"/>
      <c r="M39" s="204"/>
      <c r="N39" s="204"/>
      <c r="O39" s="204"/>
      <c r="P39" s="204"/>
      <c r="Q39" s="74">
        <v>0</v>
      </c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308"/>
      <c r="H40" s="204"/>
      <c r="I40" s="204"/>
      <c r="J40" s="204"/>
      <c r="K40" s="204"/>
      <c r="L40" s="204"/>
      <c r="M40" s="204"/>
      <c r="N40" s="204"/>
      <c r="O40" s="204"/>
      <c r="P40" s="204"/>
      <c r="Q40" s="7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">
        <f t="shared" si="5"/>
        <v>0</v>
      </c>
    </row>
    <row r="41" spans="2:28" ht="16.5" thickTop="1" thickBot="1" x14ac:dyDescent="0.3">
      <c r="C41" t="s">
        <v>54</v>
      </c>
      <c r="D41">
        <f>IF(D40&lt;=0,0,D39)</f>
        <v>0</v>
      </c>
      <c r="G41" s="318"/>
      <c r="H41" s="319"/>
      <c r="I41" s="319"/>
      <c r="J41" s="319"/>
      <c r="K41" s="319"/>
      <c r="L41" s="319"/>
      <c r="M41" s="319"/>
      <c r="N41" s="319"/>
      <c r="O41" s="319"/>
      <c r="P41" s="319"/>
      <c r="Q41" s="7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>
        <f t="shared" si="5"/>
        <v>0</v>
      </c>
    </row>
    <row r="42" spans="2:28" ht="15.75" thickBot="1" x14ac:dyDescent="0.3"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15.75" thickBot="1" x14ac:dyDescent="0.3">
      <c r="C43" s="9" t="s">
        <v>37</v>
      </c>
      <c r="D43" s="9">
        <f>D29-D40</f>
        <v>7.7</v>
      </c>
      <c r="G43" s="385" t="s">
        <v>107</v>
      </c>
      <c r="H43" s="324"/>
      <c r="I43" s="386" t="s">
        <v>209</v>
      </c>
      <c r="J43" s="386"/>
      <c r="K43" s="386"/>
      <c r="L43" s="386"/>
      <c r="M43" s="386"/>
      <c r="N43" s="386"/>
      <c r="O43" s="386"/>
      <c r="P43" s="386">
        <v>1</v>
      </c>
      <c r="Q43" s="302">
        <v>2</v>
      </c>
      <c r="R43" s="324" t="s">
        <v>220</v>
      </c>
      <c r="S43" s="324" t="s">
        <v>503</v>
      </c>
      <c r="T43" s="324"/>
      <c r="U43" s="324">
        <v>1</v>
      </c>
      <c r="V43" s="324"/>
      <c r="W43" s="324"/>
      <c r="X43" s="324"/>
      <c r="Y43" s="324"/>
      <c r="Z43" s="324"/>
      <c r="AA43" s="324">
        <v>1</v>
      </c>
      <c r="AB43" s="16">
        <f>((T43+U43)/2)+SUM(X43:Z43)</f>
        <v>0.5</v>
      </c>
    </row>
    <row r="44" spans="2:28" ht="16.5" thickTop="1" thickBot="1" x14ac:dyDescent="0.3">
      <c r="G44" s="387" t="s">
        <v>504</v>
      </c>
      <c r="H44" s="319"/>
      <c r="I44" s="319"/>
      <c r="J44" s="319"/>
      <c r="K44" s="319"/>
      <c r="L44" s="319"/>
      <c r="M44" s="319"/>
      <c r="N44" s="319"/>
      <c r="O44" s="319"/>
      <c r="P44" s="319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R45" s="103"/>
    </row>
    <row r="46" spans="2:28" x14ac:dyDescent="0.25">
      <c r="G46" s="385" t="s">
        <v>582</v>
      </c>
      <c r="H46" s="324"/>
      <c r="I46" s="324" t="s">
        <v>476</v>
      </c>
      <c r="J46" s="324">
        <v>1</v>
      </c>
      <c r="K46" s="324">
        <v>1</v>
      </c>
      <c r="L46" s="324">
        <v>1</v>
      </c>
      <c r="M46" s="324"/>
      <c r="N46" s="324"/>
      <c r="O46" s="324"/>
      <c r="P46" s="324"/>
      <c r="Q46" s="302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</row>
    <row r="47" spans="2:28" ht="15.75" thickBot="1" x14ac:dyDescent="0.3">
      <c r="G47" s="304" t="s">
        <v>504</v>
      </c>
      <c r="H47" s="17"/>
      <c r="I47" s="17"/>
      <c r="J47" s="17"/>
      <c r="K47" s="17"/>
      <c r="L47" s="17"/>
      <c r="M47" s="17"/>
      <c r="N47" s="17"/>
      <c r="O47" s="17"/>
      <c r="P47" s="17"/>
      <c r="Q47" s="7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2:28" ht="15.75" thickBot="1" x14ac:dyDescent="0.3"/>
    <row r="49" spans="7:28" ht="15.75" thickBot="1" x14ac:dyDescent="0.3">
      <c r="G49" s="108" t="s">
        <v>505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5">
        <f>SUM(Q50:Q60)</f>
        <v>1</v>
      </c>
      <c r="R49" s="106" t="s">
        <v>520</v>
      </c>
      <c r="S49" s="164" t="s">
        <v>354</v>
      </c>
      <c r="T49" s="104"/>
      <c r="U49" s="104"/>
      <c r="V49" s="104"/>
      <c r="W49" s="104"/>
      <c r="X49" s="104"/>
      <c r="Y49" s="104"/>
      <c r="Z49" s="104"/>
      <c r="AA49" s="104"/>
      <c r="AB49" s="107">
        <f>((T49+U49)/2)+SUM(X49:Z49)</f>
        <v>0</v>
      </c>
    </row>
    <row r="50" spans="7:28" x14ac:dyDescent="0.25">
      <c r="G50" s="35"/>
      <c r="H50" s="19"/>
      <c r="I50" s="19"/>
      <c r="J50" s="19"/>
      <c r="K50" s="19"/>
      <c r="L50" s="19"/>
      <c r="M50" s="19"/>
      <c r="N50" s="19"/>
      <c r="O50" s="19"/>
      <c r="P50" s="19"/>
      <c r="Q50" s="7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ref="AB50:AB60" si="6">((T50+U50)/2)+SUM(X50:Z50)</f>
        <v>0</v>
      </c>
    </row>
    <row r="51" spans="7:28" x14ac:dyDescent="0.25">
      <c r="G51" s="35" t="s">
        <v>44</v>
      </c>
      <c r="H51" s="19"/>
      <c r="P51">
        <v>1</v>
      </c>
      <c r="Q51" s="74">
        <v>1</v>
      </c>
      <c r="R51" s="98"/>
      <c r="S51" s="98"/>
      <c r="T51" s="98"/>
      <c r="U51" s="98"/>
      <c r="V51" s="98"/>
      <c r="W51" s="98"/>
      <c r="X51" s="98"/>
      <c r="Y51" s="98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98"/>
      <c r="J53" s="98"/>
      <c r="K53" s="98"/>
      <c r="L53" s="98"/>
      <c r="M53" s="19"/>
      <c r="N53" s="19"/>
      <c r="O53" s="19"/>
      <c r="P53" s="19"/>
      <c r="Q53" s="74"/>
      <c r="R53" s="204"/>
      <c r="S53" s="19"/>
      <c r="T53" s="19"/>
      <c r="U53" s="19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R54" s="204"/>
      <c r="S54" s="19"/>
      <c r="T54" s="19"/>
      <c r="U54" s="19"/>
      <c r="V54" s="19"/>
      <c r="W54" s="19"/>
      <c r="X54" s="19"/>
      <c r="Y54" s="19"/>
      <c r="Z54" s="19"/>
      <c r="AA54" s="19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/>
      <c r="R55" s="204"/>
      <c r="S55" s="19"/>
      <c r="T55" s="19"/>
      <c r="U55" s="19"/>
      <c r="V55" s="19"/>
      <c r="W55" s="19"/>
      <c r="X55" s="19"/>
      <c r="Y55" s="19"/>
      <c r="Z55" s="19"/>
      <c r="AA55" s="19"/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x14ac:dyDescent="0.25">
      <c r="G57" s="35"/>
      <c r="H57" s="19"/>
      <c r="I57" s="19"/>
      <c r="J57" s="19"/>
      <c r="K57" s="19"/>
      <c r="L57" s="19"/>
      <c r="M57" s="19"/>
      <c r="N57" s="19"/>
      <c r="O57" s="19"/>
      <c r="P57" s="19"/>
      <c r="Q57" s="74"/>
      <c r="AB57" s="20">
        <f t="shared" si="6"/>
        <v>0</v>
      </c>
    </row>
    <row r="58" spans="7:28" x14ac:dyDescent="0.25">
      <c r="G58" s="35"/>
      <c r="H58" s="19"/>
      <c r="I58" s="19"/>
      <c r="J58" s="19"/>
      <c r="K58" s="19"/>
      <c r="L58" s="19"/>
      <c r="M58" s="19"/>
      <c r="N58" s="19"/>
      <c r="O58" s="19"/>
      <c r="P58" s="19"/>
      <c r="Q58" s="74">
        <v>0</v>
      </c>
      <c r="AB58" s="20">
        <f t="shared" si="6"/>
        <v>0</v>
      </c>
    </row>
    <row r="59" spans="7:28" x14ac:dyDescent="0.25">
      <c r="G59" s="35"/>
      <c r="H59" s="19"/>
      <c r="I59" s="19"/>
      <c r="J59" s="19"/>
      <c r="K59" s="19"/>
      <c r="L59" s="19"/>
      <c r="M59" s="19"/>
      <c r="N59" s="19"/>
      <c r="O59" s="19"/>
      <c r="P59" s="19"/>
      <c r="Q59" s="7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>
        <f t="shared" si="6"/>
        <v>0</v>
      </c>
    </row>
    <row r="60" spans="7:28" ht="15.75" thickBot="1" x14ac:dyDescent="0.3">
      <c r="G60" s="36"/>
      <c r="H60" s="17"/>
      <c r="I60" s="17"/>
      <c r="J60" s="17"/>
      <c r="K60" s="17"/>
      <c r="L60" s="17"/>
      <c r="M60" s="17"/>
      <c r="N60" s="17"/>
      <c r="O60" s="17"/>
      <c r="P60" s="17"/>
      <c r="Q60" s="7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2020-11-06T10:27:10Z</dcterms:modified>
</cp:coreProperties>
</file>