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8_{3CCC971D-2C19-4E58-BDB4-DCBD0C399C27}" xr6:coauthVersionLast="47" xr6:coauthVersionMax="47" xr10:uidLastSave="{00000000-0000-0000-0000-000000000000}"/>
  <bookViews>
    <workbookView xWindow="-108" yWindow="-108" windowWidth="23256" windowHeight="12576" xr2:uid="{6CFACF46-9E6D-41ED-AFCF-425E4B751901}"/>
  </bookViews>
  <sheets>
    <sheet name="Valla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6" i="1" l="1"/>
  <c r="O76" i="1"/>
  <c r="H76" i="1"/>
  <c r="Y75" i="1"/>
  <c r="O75" i="1"/>
  <c r="H75" i="1"/>
  <c r="Y74" i="1"/>
  <c r="O74" i="1"/>
  <c r="H74" i="1"/>
  <c r="Y73" i="1"/>
  <c r="O73" i="1"/>
  <c r="H73" i="1"/>
  <c r="Y72" i="1"/>
  <c r="O72" i="1"/>
  <c r="H72" i="1"/>
  <c r="Y71" i="1"/>
  <c r="O71" i="1"/>
  <c r="H71" i="1"/>
  <c r="Y70" i="1"/>
  <c r="O70" i="1"/>
  <c r="H70" i="1"/>
  <c r="Y69" i="1"/>
  <c r="O69" i="1"/>
  <c r="H69" i="1"/>
  <c r="Y68" i="1"/>
  <c r="O68" i="1"/>
  <c r="H68" i="1"/>
  <c r="Y67" i="1"/>
  <c r="O67" i="1"/>
  <c r="Y66" i="1"/>
  <c r="O66" i="1"/>
  <c r="H66" i="1"/>
  <c r="Y65" i="1"/>
  <c r="O65" i="1"/>
  <c r="H65" i="1"/>
  <c r="Y64" i="1"/>
  <c r="O64" i="1"/>
  <c r="H64" i="1"/>
  <c r="Y63" i="1"/>
  <c r="O63" i="1"/>
  <c r="H63" i="1"/>
  <c r="Y62" i="1"/>
  <c r="O62" i="1"/>
  <c r="H62" i="1"/>
  <c r="Y61" i="1"/>
  <c r="O61" i="1"/>
  <c r="H61" i="1"/>
  <c r="G63" i="1" s="1"/>
  <c r="Y51" i="1"/>
  <c r="O51" i="1"/>
  <c r="H51" i="1"/>
  <c r="Y50" i="1"/>
  <c r="O50" i="1"/>
  <c r="H50" i="1"/>
  <c r="Y49" i="1"/>
  <c r="O49" i="1"/>
  <c r="H49" i="1"/>
  <c r="Y48" i="1"/>
  <c r="O48" i="1"/>
  <c r="H48" i="1"/>
  <c r="Y46" i="1"/>
  <c r="O46" i="1"/>
  <c r="H46" i="1"/>
  <c r="Y45" i="1"/>
  <c r="O45" i="1"/>
  <c r="H45" i="1"/>
  <c r="G43" i="1" s="1"/>
  <c r="Y44" i="1"/>
  <c r="O44" i="1"/>
  <c r="H44" i="1"/>
  <c r="Y43" i="1"/>
  <c r="O43" i="1"/>
  <c r="H43" i="1"/>
  <c r="Y39" i="1"/>
  <c r="O39" i="1"/>
  <c r="H39" i="1"/>
  <c r="Y38" i="1"/>
  <c r="O38" i="1"/>
  <c r="H38" i="1"/>
  <c r="Y37" i="1"/>
  <c r="O37" i="1"/>
  <c r="H37" i="1"/>
  <c r="Y36" i="1"/>
  <c r="O36" i="1"/>
  <c r="H36" i="1"/>
  <c r="G36" i="1" s="1"/>
  <c r="D34" i="1"/>
  <c r="D33" i="1"/>
  <c r="Y32" i="1"/>
  <c r="O32" i="1"/>
  <c r="H32" i="1"/>
  <c r="D32" i="1"/>
  <c r="Y31" i="1"/>
  <c r="O31" i="1"/>
  <c r="H31" i="1"/>
  <c r="Y30" i="1"/>
  <c r="O30" i="1"/>
  <c r="H30" i="1"/>
  <c r="Y29" i="1"/>
  <c r="O29" i="1"/>
  <c r="H29" i="1"/>
  <c r="Y28" i="1"/>
  <c r="O28" i="1"/>
  <c r="H28" i="1"/>
  <c r="Y27" i="1"/>
  <c r="O27" i="1"/>
  <c r="H27" i="1"/>
  <c r="Y26" i="1"/>
  <c r="O26" i="1"/>
  <c r="H26" i="1"/>
  <c r="D26" i="1"/>
  <c r="Y25" i="1"/>
  <c r="O25" i="1"/>
  <c r="H25" i="1"/>
  <c r="D25" i="1"/>
  <c r="Y24" i="1"/>
  <c r="O24" i="1"/>
  <c r="H24" i="1"/>
  <c r="D24" i="1"/>
  <c r="Y23" i="1"/>
  <c r="O23" i="1"/>
  <c r="H23" i="1"/>
  <c r="D23" i="1"/>
  <c r="D27" i="1" s="1"/>
  <c r="Y22" i="1"/>
  <c r="O22" i="1"/>
  <c r="H22" i="1"/>
  <c r="Y21" i="1"/>
  <c r="O21" i="1"/>
  <c r="H21" i="1"/>
  <c r="H5" i="1" s="1"/>
  <c r="H6" i="1" s="1"/>
  <c r="Y20" i="1"/>
  <c r="O20" i="1"/>
  <c r="H20" i="1"/>
  <c r="Y19" i="1"/>
  <c r="O19" i="1"/>
  <c r="H19" i="1"/>
  <c r="Y18" i="1"/>
  <c r="O18" i="1"/>
  <c r="H18" i="1"/>
  <c r="Y17" i="1"/>
  <c r="O17" i="1"/>
  <c r="H17" i="1"/>
  <c r="Y16" i="1"/>
  <c r="O16" i="1"/>
  <c r="O6" i="1" s="1"/>
  <c r="O2" i="1" s="1"/>
  <c r="H16" i="1"/>
  <c r="G16" i="1" s="1"/>
  <c r="D14" i="1"/>
  <c r="D35" i="1" s="1"/>
  <c r="Y6" i="1"/>
  <c r="X6" i="1"/>
  <c r="W6" i="1"/>
  <c r="V6" i="1"/>
  <c r="U6" i="1"/>
  <c r="K2" i="1" s="1"/>
  <c r="T6" i="1"/>
  <c r="N6" i="1"/>
  <c r="M6" i="1"/>
  <c r="M2" i="1" s="1"/>
  <c r="L6" i="1"/>
  <c r="L2" i="1" s="1"/>
  <c r="K6" i="1"/>
  <c r="J6" i="1"/>
  <c r="D17" i="1" s="1"/>
  <c r="P2" i="1"/>
  <c r="D30" i="1" s="1"/>
  <c r="N2" i="1"/>
  <c r="J2" i="1"/>
  <c r="D18" i="1" s="1"/>
  <c r="D36" i="1" l="1"/>
  <c r="D37" i="1" s="1"/>
  <c r="D19" i="1"/>
  <c r="D40" i="1" s="1"/>
  <c r="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25BC4E8F-2A6C-44C5-8C65-E168F9919E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5367F120-F60F-4013-BDFD-7BE18A76A50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7E2144FC-5178-46FE-B157-05C9BDD88E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4D0C91DC-1122-499F-80E9-654477F5EAB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3" authorId="0" shapeId="0" xr:uid="{8CE1E15E-5884-4EB9-AE0E-9D7BA5FEDB0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48" authorId="0" shapeId="0" xr:uid="{7DE255E7-07AE-4D7F-9437-6790EE92A3D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sharedStrings.xml><?xml version="1.0" encoding="utf-8"?>
<sst xmlns="http://schemas.openxmlformats.org/spreadsheetml/2006/main" count="268" uniqueCount="98">
  <si>
    <t>Overall Income</t>
  </si>
  <si>
    <t>Totals</t>
  </si>
  <si>
    <t>Tax rate</t>
  </si>
  <si>
    <t>Other</t>
  </si>
  <si>
    <t>Compensation</t>
  </si>
  <si>
    <t>Profitability</t>
  </si>
  <si>
    <t>carried Over</t>
  </si>
  <si>
    <t>Owned by the Stonghold</t>
  </si>
  <si>
    <t>Owned by Investors</t>
  </si>
  <si>
    <t>Economy</t>
  </si>
  <si>
    <t>Overall Size</t>
  </si>
  <si>
    <t>Buildings</t>
  </si>
  <si>
    <t>Spec</t>
  </si>
  <si>
    <t>Econ</t>
  </si>
  <si>
    <t>Loy</t>
  </si>
  <si>
    <t>Stab</t>
  </si>
  <si>
    <t>Def</t>
  </si>
  <si>
    <t>Income</t>
  </si>
  <si>
    <t>Cons</t>
  </si>
  <si>
    <t>Council</t>
  </si>
  <si>
    <t xml:space="preserve">Name </t>
  </si>
  <si>
    <t xml:space="preserve">Mod </t>
  </si>
  <si>
    <t>Approx Population</t>
  </si>
  <si>
    <t>Leader</t>
  </si>
  <si>
    <t>Safiya (NG)</t>
  </si>
  <si>
    <t>Treasurer</t>
  </si>
  <si>
    <t>Gaius Senas (CG)</t>
  </si>
  <si>
    <t>Whiterun</t>
  </si>
  <si>
    <t>Size</t>
  </si>
  <si>
    <t>Description</t>
  </si>
  <si>
    <t>Owner</t>
  </si>
  <si>
    <t>Magistrate</t>
  </si>
  <si>
    <t>Aranel Romanese (LN)</t>
  </si>
  <si>
    <t>City Upgrades</t>
  </si>
  <si>
    <t>xxxx</t>
  </si>
  <si>
    <t>Moderator</t>
  </si>
  <si>
    <t>None</t>
  </si>
  <si>
    <t>Do not affect size</t>
  </si>
  <si>
    <t>General</t>
  </si>
  <si>
    <t>Alignment NG Variance = 2</t>
  </si>
  <si>
    <t>District 1 Name</t>
  </si>
  <si>
    <t>Total</t>
  </si>
  <si>
    <t>Main</t>
  </si>
  <si>
    <t>Size: Max 20</t>
  </si>
  <si>
    <t>Barracks</t>
  </si>
  <si>
    <t>WSM</t>
  </si>
  <si>
    <t>Local Base</t>
  </si>
  <si>
    <t>INCOME</t>
  </si>
  <si>
    <t>Core Economy</t>
  </si>
  <si>
    <t>Chapel (Andoletta)</t>
  </si>
  <si>
    <t>Serai (Wintersun)</t>
  </si>
  <si>
    <t>Investors Taxes.</t>
  </si>
  <si>
    <t>Gt Shrine(Yuelral)</t>
  </si>
  <si>
    <t>__ Mule Train</t>
  </si>
  <si>
    <t>Exotic Artisan</t>
  </si>
  <si>
    <t>Shop</t>
  </si>
  <si>
    <t>Orphanage</t>
  </si>
  <si>
    <t>CONSUMPTION COSTS</t>
  </si>
  <si>
    <t>Safiya's House</t>
  </si>
  <si>
    <t>El</t>
  </si>
  <si>
    <t>Pivate Guard Hire</t>
  </si>
  <si>
    <t>Number</t>
  </si>
  <si>
    <t>Semi-Wilderness</t>
  </si>
  <si>
    <r>
      <rPr>
        <b/>
        <sz val="11"/>
        <rFont val="Calibri"/>
        <family val="2"/>
        <scheme val="minor"/>
      </rPr>
      <t xml:space="preserve">Vallani Trading </t>
    </r>
    <r>
      <rPr>
        <sz val="11"/>
        <rFont val="Calibri"/>
        <family val="2"/>
        <scheme val="minor"/>
      </rPr>
      <t>: Local Base</t>
    </r>
  </si>
  <si>
    <t>Rural</t>
  </si>
  <si>
    <t>Wharf</t>
  </si>
  <si>
    <t>Urban</t>
  </si>
  <si>
    <t>City Districts</t>
  </si>
  <si>
    <t>Subtotal</t>
  </si>
  <si>
    <t xml:space="preserve">  _2x Keeler</t>
  </si>
  <si>
    <t>Local market</t>
  </si>
  <si>
    <t>CONSUMPTION BONUSES</t>
  </si>
  <si>
    <t>Consumption Mods</t>
  </si>
  <si>
    <t>Toll Booth</t>
  </si>
  <si>
    <t>Park</t>
  </si>
  <si>
    <t>Roads</t>
  </si>
  <si>
    <t>Highways</t>
  </si>
  <si>
    <t>District 2 Name</t>
  </si>
  <si>
    <t>Canals</t>
  </si>
  <si>
    <t>District</t>
  </si>
  <si>
    <t>Stewardship</t>
  </si>
  <si>
    <t>Effective</t>
  </si>
  <si>
    <t>District 3 Name</t>
  </si>
  <si>
    <t xml:space="preserve"> Hinterland</t>
  </si>
  <si>
    <t>Hamlet Name</t>
  </si>
  <si>
    <t>(3 slots max size 4)</t>
  </si>
  <si>
    <t>Town (Feyfalls)</t>
  </si>
  <si>
    <t>Feyfalls</t>
  </si>
  <si>
    <t xml:space="preserve">(Ethankos)(Pharasma) </t>
  </si>
  <si>
    <t>Friary &amp; Graveyard</t>
  </si>
  <si>
    <t>V&amp;A</t>
  </si>
  <si>
    <t>V&amp;A Serai</t>
  </si>
  <si>
    <t>Vallani Trading (local Base)</t>
  </si>
  <si>
    <t>_____ Mule Train</t>
  </si>
  <si>
    <t>Local Market</t>
  </si>
  <si>
    <t>V&amp;Amechant store</t>
  </si>
  <si>
    <t xml:space="preserve">  _ 2x keeler</t>
  </si>
  <si>
    <t>Gt Shrine (Jalaijatali)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</si>
</sst>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3" borderId="0" xfId="2"/>
    <xf numFmtId="0" fontId="0" fillId="7" borderId="2" xfId="6" applyFont="1"/>
    <xf numFmtId="0" fontId="5" fillId="6" borderId="1" xfId="5"/>
    <xf numFmtId="0" fontId="0" fillId="7" borderId="3" xfId="6" applyFont="1" applyBorder="1"/>
    <xf numFmtId="0" fontId="0" fillId="7" borderId="4" xfId="6" applyFont="1" applyBorder="1"/>
    <xf numFmtId="0" fontId="0" fillId="7" borderId="5" xfId="6" applyFont="1" applyBorder="1"/>
    <xf numFmtId="0" fontId="5" fillId="6" borderId="6" xfId="5" applyBorder="1"/>
    <xf numFmtId="0" fontId="2" fillId="2" borderId="0" xfId="1"/>
    <xf numFmtId="0" fontId="0" fillId="7" borderId="7" xfId="6" applyFont="1" applyBorder="1"/>
    <xf numFmtId="0" fontId="0" fillId="7" borderId="8" xfId="6" applyFont="1" applyBorder="1"/>
    <xf numFmtId="0" fontId="0" fillId="7" borderId="9" xfId="6" applyFont="1" applyBorder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horizontal="center"/>
    </xf>
    <xf numFmtId="0" fontId="8" fillId="4" borderId="10" xfId="3" applyBorder="1"/>
    <xf numFmtId="0" fontId="8" fillId="4" borderId="11" xfId="3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2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8" fillId="4" borderId="15" xfId="3" applyBorder="1"/>
    <xf numFmtId="0" fontId="8" fillId="4" borderId="16" xfId="3" applyBorder="1" applyAlignment="1">
      <alignment horizontal="center"/>
    </xf>
    <xf numFmtId="2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9" fillId="10" borderId="19" xfId="0" applyFont="1" applyFill="1" applyBorder="1"/>
    <xf numFmtId="0" fontId="0" fillId="10" borderId="20" xfId="0" applyFill="1" applyBorder="1" applyAlignment="1">
      <alignment horizontal="center"/>
    </xf>
    <xf numFmtId="0" fontId="0" fillId="12" borderId="20" xfId="0" applyFill="1" applyBorder="1"/>
    <xf numFmtId="0" fontId="7" fillId="11" borderId="21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0" fillId="10" borderId="19" xfId="0" applyFill="1" applyBorder="1"/>
    <xf numFmtId="0" fontId="10" fillId="13" borderId="22" xfId="0" applyFont="1" applyFill="1" applyBorder="1"/>
    <xf numFmtId="0" fontId="4" fillId="5" borderId="23" xfId="4" applyBorder="1" applyAlignment="1">
      <alignment horizontal="center"/>
    </xf>
    <xf numFmtId="0" fontId="4" fillId="5" borderId="24" xfId="4" applyBorder="1"/>
    <xf numFmtId="0" fontId="4" fillId="5" borderId="25" xfId="4" applyBorder="1"/>
    <xf numFmtId="0" fontId="4" fillId="5" borderId="23" xfId="4" applyBorder="1"/>
    <xf numFmtId="0" fontId="4" fillId="5" borderId="26" xfId="4" applyBorder="1"/>
    <xf numFmtId="0" fontId="0" fillId="10" borderId="27" xfId="0" applyFill="1" applyBorder="1"/>
    <xf numFmtId="0" fontId="0" fillId="0" borderId="27" xfId="0" applyBorder="1"/>
    <xf numFmtId="0" fontId="4" fillId="5" borderId="28" xfId="4" applyBorder="1" applyAlignment="1">
      <alignment horizontal="center"/>
    </xf>
    <xf numFmtId="0" fontId="4" fillId="5" borderId="29" xfId="4" applyBorder="1"/>
    <xf numFmtId="0" fontId="4" fillId="5" borderId="1" xfId="4"/>
    <xf numFmtId="0" fontId="4" fillId="5" borderId="28" xfId="4" applyBorder="1"/>
    <xf numFmtId="0" fontId="4" fillId="5" borderId="30" xfId="4" applyBorder="1"/>
    <xf numFmtId="0" fontId="9" fillId="10" borderId="31" xfId="0" applyFont="1" applyFill="1" applyBorder="1"/>
    <xf numFmtId="0" fontId="0" fillId="0" borderId="32" xfId="0" applyBorder="1"/>
    <xf numFmtId="0" fontId="5" fillId="6" borderId="33" xfId="5" applyBorder="1"/>
    <xf numFmtId="0" fontId="10" fillId="13" borderId="19" xfId="0" applyFont="1" applyFill="1" applyBorder="1"/>
    <xf numFmtId="0" fontId="4" fillId="5" borderId="34" xfId="4" applyBorder="1" applyAlignment="1">
      <alignment horizontal="center"/>
    </xf>
    <xf numFmtId="0" fontId="4" fillId="5" borderId="35" xfId="4" applyBorder="1"/>
    <xf numFmtId="0" fontId="4" fillId="5" borderId="36" xfId="4" applyBorder="1"/>
    <xf numFmtId="0" fontId="4" fillId="5" borderId="37" xfId="4" applyBorder="1"/>
    <xf numFmtId="0" fontId="4" fillId="5" borderId="38" xfId="4" applyBorder="1"/>
    <xf numFmtId="0" fontId="0" fillId="10" borderId="31" xfId="0" applyFill="1" applyBorder="1"/>
    <xf numFmtId="0" fontId="4" fillId="5" borderId="39" xfId="4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27" xfId="0" applyBorder="1" applyAlignment="1">
      <alignment horizontal="center"/>
    </xf>
    <xf numFmtId="0" fontId="4" fillId="5" borderId="43" xfId="4" applyBorder="1" applyAlignment="1">
      <alignment horizontal="center"/>
    </xf>
    <xf numFmtId="0" fontId="4" fillId="5" borderId="44" xfId="4" applyBorder="1"/>
    <xf numFmtId="0" fontId="4" fillId="5" borderId="45" xfId="4" applyBorder="1"/>
    <xf numFmtId="0" fontId="4" fillId="5" borderId="46" xfId="4" applyBorder="1"/>
    <xf numFmtId="0" fontId="4" fillId="5" borderId="47" xfId="4" applyBorder="1"/>
    <xf numFmtId="0" fontId="0" fillId="10" borderId="48" xfId="0" applyFill="1" applyBorder="1"/>
    <xf numFmtId="0" fontId="4" fillId="5" borderId="49" xfId="4" applyBorder="1"/>
    <xf numFmtId="0" fontId="4" fillId="5" borderId="50" xfId="4" applyBorder="1"/>
    <xf numFmtId="0" fontId="4" fillId="5" borderId="51" xfId="4" applyBorder="1"/>
    <xf numFmtId="0" fontId="4" fillId="5" borderId="52" xfId="4" applyBorder="1"/>
    <xf numFmtId="0" fontId="0" fillId="10" borderId="31" xfId="0" applyFill="1" applyBorder="1" applyAlignment="1">
      <alignment horizontal="center"/>
    </xf>
    <xf numFmtId="0" fontId="10" fillId="0" borderId="13" xfId="0" applyFont="1" applyBorder="1"/>
    <xf numFmtId="0" fontId="5" fillId="6" borderId="26" xfId="5" applyBorder="1"/>
    <xf numFmtId="0" fontId="0" fillId="10" borderId="17" xfId="0" applyFill="1" applyBorder="1"/>
    <xf numFmtId="0" fontId="7" fillId="7" borderId="53" xfId="6" applyFont="1" applyBorder="1"/>
    <xf numFmtId="0" fontId="0" fillId="7" borderId="54" xfId="6" applyFont="1" applyBorder="1"/>
    <xf numFmtId="0" fontId="0" fillId="7" borderId="55" xfId="6" applyFont="1" applyBorder="1"/>
    <xf numFmtId="0" fontId="0" fillId="7" borderId="56" xfId="6" applyFont="1" applyBorder="1"/>
    <xf numFmtId="0" fontId="5" fillId="6" borderId="57" xfId="5" applyBorder="1"/>
    <xf numFmtId="0" fontId="0" fillId="0" borderId="12" xfId="0" applyBorder="1"/>
    <xf numFmtId="0" fontId="5" fillId="6" borderId="58" xfId="5" applyBorder="1"/>
    <xf numFmtId="0" fontId="0" fillId="10" borderId="27" xfId="0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5" fillId="6" borderId="30" xfId="5" applyBorder="1"/>
    <xf numFmtId="0" fontId="10" fillId="7" borderId="59" xfId="6" applyFont="1" applyBorder="1"/>
    <xf numFmtId="0" fontId="10" fillId="7" borderId="60" xfId="6" applyFont="1" applyBorder="1"/>
    <xf numFmtId="0" fontId="10" fillId="7" borderId="2" xfId="6" applyFont="1"/>
    <xf numFmtId="0" fontId="0" fillId="7" borderId="61" xfId="6" applyFont="1" applyBorder="1"/>
    <xf numFmtId="0" fontId="5" fillId="6" borderId="62" xfId="5" applyBorder="1"/>
    <xf numFmtId="0" fontId="5" fillId="6" borderId="63" xfId="5" applyBorder="1"/>
    <xf numFmtId="0" fontId="1" fillId="8" borderId="41" xfId="7" applyBorder="1"/>
    <xf numFmtId="0" fontId="1" fillId="8" borderId="42" xfId="7" applyBorder="1"/>
    <xf numFmtId="0" fontId="10" fillId="7" borderId="64" xfId="6" applyFont="1" applyBorder="1"/>
    <xf numFmtId="0" fontId="10" fillId="7" borderId="65" xfId="6" applyFont="1" applyBorder="1"/>
    <xf numFmtId="0" fontId="10" fillId="7" borderId="66" xfId="6" applyFont="1" applyBorder="1"/>
    <xf numFmtId="0" fontId="0" fillId="7" borderId="67" xfId="6" applyFont="1" applyBorder="1"/>
    <xf numFmtId="0" fontId="10" fillId="0" borderId="27" xfId="0" applyFont="1" applyBorder="1"/>
    <xf numFmtId="0" fontId="11" fillId="0" borderId="12" xfId="0" applyFont="1" applyBorder="1"/>
    <xf numFmtId="0" fontId="11" fillId="0" borderId="17" xfId="0" applyFont="1" applyBorder="1"/>
    <xf numFmtId="0" fontId="0" fillId="12" borderId="68" xfId="0" applyFill="1" applyBorder="1"/>
    <xf numFmtId="0" fontId="0" fillId="12" borderId="69" xfId="0" applyFill="1" applyBorder="1"/>
    <xf numFmtId="0" fontId="10" fillId="0" borderId="70" xfId="6" applyFont="1" applyFill="1" applyBorder="1"/>
    <xf numFmtId="0" fontId="10" fillId="0" borderId="60" xfId="6" applyFont="1" applyFill="1" applyBorder="1"/>
    <xf numFmtId="0" fontId="10" fillId="0" borderId="2" xfId="6" applyFont="1" applyFill="1"/>
    <xf numFmtId="0" fontId="4" fillId="5" borderId="68" xfId="4" applyBorder="1"/>
    <xf numFmtId="0" fontId="0" fillId="0" borderId="68" xfId="0" applyBorder="1"/>
    <xf numFmtId="0" fontId="5" fillId="6" borderId="68" xfId="5" applyBorder="1"/>
    <xf numFmtId="0" fontId="0" fillId="10" borderId="17" xfId="0" applyFill="1" applyBorder="1" applyAlignment="1">
      <alignment horizontal="center"/>
    </xf>
    <xf numFmtId="0" fontId="10" fillId="7" borderId="71" xfId="6" applyFont="1" applyBorder="1"/>
    <xf numFmtId="0" fontId="10" fillId="7" borderId="55" xfId="6" applyFont="1" applyBorder="1"/>
    <xf numFmtId="0" fontId="10" fillId="7" borderId="56" xfId="6" applyFont="1" applyBorder="1"/>
    <xf numFmtId="0" fontId="10" fillId="7" borderId="72" xfId="6" applyFont="1" applyBorder="1"/>
    <xf numFmtId="0" fontId="10" fillId="7" borderId="61" xfId="6" applyFont="1" applyBorder="1"/>
    <xf numFmtId="0" fontId="0" fillId="0" borderId="73" xfId="0" applyBorder="1"/>
    <xf numFmtId="0" fontId="1" fillId="8" borderId="73" xfId="7" applyBorder="1"/>
    <xf numFmtId="0" fontId="1" fillId="8" borderId="74" xfId="7" applyBorder="1"/>
    <xf numFmtId="0" fontId="10" fillId="7" borderId="75" xfId="6" applyFont="1" applyBorder="1"/>
    <xf numFmtId="0" fontId="10" fillId="7" borderId="76" xfId="6" applyFont="1" applyBorder="1"/>
    <xf numFmtId="0" fontId="10" fillId="7" borderId="77" xfId="6" applyFont="1" applyBorder="1"/>
    <xf numFmtId="0" fontId="10" fillId="7" borderId="78" xfId="6" applyFont="1" applyBorder="1"/>
    <xf numFmtId="0" fontId="10" fillId="7" borderId="67" xfId="6" applyFont="1" applyBorder="1"/>
    <xf numFmtId="0" fontId="5" fillId="12" borderId="68" xfId="5" applyFill="1" applyBorder="1"/>
    <xf numFmtId="0" fontId="0" fillId="0" borderId="22" xfId="0" applyBorder="1"/>
    <xf numFmtId="0" fontId="0" fillId="10" borderId="22" xfId="0" applyFill="1" applyBorder="1" applyAlignment="1">
      <alignment horizontal="center"/>
    </xf>
    <xf numFmtId="0" fontId="10" fillId="0" borderId="41" xfId="0" applyFont="1" applyBorder="1"/>
    <xf numFmtId="0" fontId="0" fillId="10" borderId="22" xfId="0" applyFill="1" applyBorder="1"/>
    <xf numFmtId="0" fontId="10" fillId="0" borderId="22" xfId="0" applyFont="1" applyBorder="1"/>
    <xf numFmtId="0" fontId="5" fillId="6" borderId="18" xfId="5" applyBorder="1"/>
    <xf numFmtId="0" fontId="4" fillId="5" borderId="79" xfId="4" applyBorder="1" applyAlignment="1">
      <alignment horizontal="center"/>
    </xf>
    <xf numFmtId="0" fontId="1" fillId="8" borderId="32" xfId="7" applyBorder="1"/>
    <xf numFmtId="0" fontId="1" fillId="8" borderId="80" xfId="7" applyBorder="1"/>
    <xf numFmtId="0" fontId="0" fillId="0" borderId="81" xfId="6" applyFont="1" applyFill="1" applyBorder="1"/>
    <xf numFmtId="0" fontId="0" fillId="0" borderId="82" xfId="6" applyFont="1" applyFill="1" applyBorder="1"/>
    <xf numFmtId="0" fontId="0" fillId="0" borderId="83" xfId="6" applyFont="1" applyFill="1" applyBorder="1"/>
    <xf numFmtId="0" fontId="10" fillId="0" borderId="17" xfId="0" applyFont="1" applyBorder="1"/>
    <xf numFmtId="0" fontId="10" fillId="0" borderId="40" xfId="0" applyFont="1" applyBorder="1"/>
    <xf numFmtId="0" fontId="2" fillId="2" borderId="32" xfId="1" applyBorder="1"/>
    <xf numFmtId="0" fontId="7" fillId="11" borderId="21" xfId="0" applyFont="1" applyFill="1" applyBorder="1"/>
    <xf numFmtId="0" fontId="0" fillId="12" borderId="21" xfId="0" applyFill="1" applyBorder="1"/>
    <xf numFmtId="0" fontId="12" fillId="10" borderId="31" xfId="0" applyFont="1" applyFill="1" applyBorder="1"/>
    <xf numFmtId="0" fontId="0" fillId="0" borderId="31" xfId="0" applyBorder="1"/>
    <xf numFmtId="0" fontId="12" fillId="13" borderId="22" xfId="0" applyFont="1" applyFill="1" applyBorder="1"/>
    <xf numFmtId="0" fontId="5" fillId="6" borderId="84" xfId="5" applyBorder="1"/>
    <xf numFmtId="0" fontId="10" fillId="0" borderId="12" xfId="0" applyFont="1" applyBorder="1"/>
    <xf numFmtId="0" fontId="5" fillId="6" borderId="38" xfId="5" applyBorder="1"/>
    <xf numFmtId="0" fontId="7" fillId="10" borderId="22" xfId="0" applyFont="1" applyFill="1" applyBorder="1"/>
    <xf numFmtId="0" fontId="4" fillId="5" borderId="85" xfId="4" applyBorder="1"/>
    <xf numFmtId="0" fontId="10" fillId="0" borderId="14" xfId="0" applyFont="1" applyBorder="1"/>
    <xf numFmtId="0" fontId="5" fillId="6" borderId="86" xfId="5" applyBorder="1"/>
    <xf numFmtId="0" fontId="12" fillId="7" borderId="87" xfId="6" applyFont="1" applyBorder="1"/>
    <xf numFmtId="0" fontId="0" fillId="7" borderId="88" xfId="6" applyFont="1" applyBorder="1"/>
    <xf numFmtId="0" fontId="0" fillId="7" borderId="70" xfId="6" applyFont="1" applyBorder="1"/>
    <xf numFmtId="0" fontId="0" fillId="7" borderId="89" xfId="6" applyFont="1" applyBorder="1"/>
    <xf numFmtId="0" fontId="12" fillId="7" borderId="90" xfId="6" applyFont="1" applyBorder="1"/>
    <xf numFmtId="0" fontId="10" fillId="7" borderId="88" xfId="6" applyFont="1" applyBorder="1"/>
    <xf numFmtId="0" fontId="10" fillId="7" borderId="91" xfId="6" applyFont="1" applyBorder="1"/>
    <xf numFmtId="0" fontId="10" fillId="7" borderId="89" xfId="6" applyFont="1" applyBorder="1"/>
    <xf numFmtId="0" fontId="5" fillId="6" borderId="49" xfId="5" applyBorder="1"/>
    <xf numFmtId="0" fontId="0" fillId="7" borderId="92" xfId="6" applyFont="1" applyBorder="1"/>
    <xf numFmtId="0" fontId="0" fillId="7" borderId="66" xfId="6" applyFont="1" applyBorder="1"/>
    <xf numFmtId="0" fontId="0" fillId="7" borderId="93" xfId="6" applyFont="1" applyBorder="1"/>
    <xf numFmtId="0" fontId="6" fillId="7" borderId="91" xfId="6" applyFont="1" applyBorder="1"/>
    <xf numFmtId="0" fontId="6" fillId="7" borderId="2" xfId="6" applyFont="1"/>
    <xf numFmtId="0" fontId="6" fillId="7" borderId="94" xfId="6" applyFont="1" applyBorder="1"/>
    <xf numFmtId="0" fontId="6" fillId="7" borderId="76" xfId="6" applyFont="1" applyBorder="1"/>
    <xf numFmtId="0" fontId="10" fillId="7" borderId="95" xfId="6" applyFont="1" applyBorder="1"/>
    <xf numFmtId="0" fontId="10" fillId="7" borderId="96" xfId="6" applyFont="1" applyBorder="1"/>
    <xf numFmtId="0" fontId="10" fillId="7" borderId="93" xfId="6" applyFont="1" applyBorder="1"/>
  </cellXfs>
  <cellStyles count="8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261674</xdr:colOff>
      <xdr:row>7</xdr:row>
      <xdr:rowOff>10467</xdr:rowOff>
    </xdr:from>
    <xdr:to>
      <xdr:col>29</xdr:col>
      <xdr:colOff>251207</xdr:colOff>
      <xdr:row>12</xdr:row>
      <xdr:rowOff>136072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7EDD35-52BA-449E-AFDE-3C48B72DB828}"/>
            </a:ext>
          </a:extLst>
        </xdr:cNvPr>
        <xdr:cNvSpPr txBox="1"/>
      </xdr:nvSpPr>
      <xdr:spPr>
        <a:xfrm>
          <a:off x="16858034" y="1351587"/>
          <a:ext cx="1864053" cy="106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FF0000"/>
              </a:solidFill>
            </a:rPr>
            <a:t>Check debts to :</a:t>
          </a:r>
        </a:p>
        <a:p>
          <a:pPr lvl="0"/>
          <a:r>
            <a:rPr lang="en-GB" sz="1600"/>
            <a:t>1) Bank of Tusk</a:t>
          </a:r>
        </a:p>
        <a:p>
          <a:pPr lvl="0"/>
          <a:r>
            <a:rPr lang="en-GB" sz="1600"/>
            <a:t>2) Bank of Restov</a:t>
          </a:r>
        </a:p>
      </xdr:txBody>
    </xdr:sp>
    <xdr:clientData/>
  </xdr:twoCellAnchor>
  <xdr:twoCellAnchor>
    <xdr:from>
      <xdr:col>26</xdr:col>
      <xdr:colOff>344798</xdr:colOff>
      <xdr:row>25</xdr:row>
      <xdr:rowOff>15993</xdr:rowOff>
    </xdr:from>
    <xdr:to>
      <xdr:col>32</xdr:col>
      <xdr:colOff>302930</xdr:colOff>
      <xdr:row>58</xdr:row>
      <xdr:rowOff>10467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CEE765-D2E0-4D96-9932-81DB3F1069F1}"/>
            </a:ext>
          </a:extLst>
        </xdr:cNvPr>
        <xdr:cNvSpPr txBox="1"/>
      </xdr:nvSpPr>
      <xdr:spPr>
        <a:xfrm>
          <a:off x="16941158" y="4740393"/>
          <a:ext cx="3707172" cy="61895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4717 SpendLoans:  18.1 bp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0.5 from Adoven= 18.6</a:t>
          </a: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en-GB"/>
            <a:t> Debtrepayment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Restov                 1 -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Abadar                 0.5-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Whiterun: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Park	               1.5  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Chapel upgrade         1.5 -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Magic shop (3) upgrade 2   ????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Feyfalls:	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Barracks upgrade       2-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Great Shrine upgrade   1-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Wharf ugrade	       1-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Keeler upgrade x2      2-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Park	               1.5-  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2             1    ????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Exotic Artisan	       3.5   ????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----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18.5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0.4 bank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V&amp;V Merchant store - Done.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DA2E-C87A-4DEC-A2DE-121FFF469566}">
  <sheetPr>
    <tabColor rgb="FFFFCCFF"/>
  </sheetPr>
  <dimension ref="A1:Z76"/>
  <sheetViews>
    <sheetView tabSelected="1" topLeftCell="C40" zoomScale="75" zoomScaleNormal="75" workbookViewId="0">
      <selection activeCell="I73" sqref="I73:M73"/>
    </sheetView>
  </sheetViews>
  <sheetFormatPr defaultColWidth="9.109375" defaultRowHeight="14.4" x14ac:dyDescent="0.3"/>
  <cols>
    <col min="2" max="2" width="10.6640625" customWidth="1"/>
    <col min="3" max="3" width="18.109375" customWidth="1"/>
    <col min="5" max="6" width="4.109375" customWidth="1"/>
    <col min="7" max="7" width="19" customWidth="1"/>
    <col min="8" max="8" width="5.5546875" style="1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3.6640625" customWidth="1"/>
    <col min="19" max="19" width="2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2" t="s">
        <v>0</v>
      </c>
      <c r="D2" s="2">
        <f>D40+D3+D4</f>
        <v>21.3</v>
      </c>
      <c r="I2" s="3" t="s">
        <v>1</v>
      </c>
      <c r="J2" s="4">
        <f t="shared" ref="J2:P2" si="0">J6+T6</f>
        <v>25</v>
      </c>
      <c r="K2" s="4">
        <f t="shared" si="0"/>
        <v>14</v>
      </c>
      <c r="L2" s="4">
        <f t="shared" si="0"/>
        <v>14</v>
      </c>
      <c r="M2" s="4">
        <f t="shared" si="0"/>
        <v>13</v>
      </c>
      <c r="N2" s="4">
        <f t="shared" si="0"/>
        <v>7</v>
      </c>
      <c r="O2" s="4">
        <f t="shared" si="0"/>
        <v>19.5</v>
      </c>
      <c r="P2" s="4">
        <f t="shared" si="0"/>
        <v>0</v>
      </c>
      <c r="W2" s="5" t="s">
        <v>2</v>
      </c>
      <c r="X2" s="6"/>
      <c r="Y2" s="7">
        <v>0.2</v>
      </c>
      <c r="Z2" s="8"/>
    </row>
    <row r="3" spans="1:26" ht="15" thickBot="1" x14ac:dyDescent="0.35">
      <c r="C3" s="9" t="s">
        <v>3</v>
      </c>
      <c r="D3" s="9"/>
      <c r="E3" t="s">
        <v>4</v>
      </c>
      <c r="W3" s="10" t="s">
        <v>5</v>
      </c>
      <c r="X3" s="11"/>
      <c r="Y3" s="12">
        <v>0.5</v>
      </c>
    </row>
    <row r="4" spans="1:26" ht="15" thickBot="1" x14ac:dyDescent="0.35">
      <c r="C4" s="9" t="s">
        <v>6</v>
      </c>
      <c r="D4" s="9">
        <v>0</v>
      </c>
      <c r="I4" s="13" t="s">
        <v>7</v>
      </c>
      <c r="J4" s="13"/>
      <c r="K4" s="13"/>
      <c r="Q4" s="14"/>
      <c r="R4" s="15" t="s">
        <v>8</v>
      </c>
      <c r="S4" s="15"/>
      <c r="T4" s="16" t="s">
        <v>9</v>
      </c>
      <c r="U4" s="16"/>
    </row>
    <row r="5" spans="1:26" ht="15.6" thickTop="1" thickBot="1" x14ac:dyDescent="0.35">
      <c r="G5" s="17" t="s">
        <v>10</v>
      </c>
      <c r="H5" s="18">
        <f>SUM(H8:H76)</f>
        <v>33</v>
      </c>
      <c r="I5" s="13" t="s">
        <v>11</v>
      </c>
      <c r="J5" s="19" t="s">
        <v>12</v>
      </c>
      <c r="K5" s="20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14"/>
      <c r="R5" s="15" t="s">
        <v>11</v>
      </c>
      <c r="S5" s="15"/>
      <c r="T5" s="21" t="s">
        <v>12</v>
      </c>
      <c r="U5" s="22" t="s">
        <v>13</v>
      </c>
      <c r="V5" s="22" t="s">
        <v>14</v>
      </c>
      <c r="W5" s="22" t="s">
        <v>15</v>
      </c>
      <c r="X5" s="22" t="s">
        <v>16</v>
      </c>
      <c r="Y5" s="22" t="s">
        <v>17</v>
      </c>
      <c r="Z5" s="20" t="s">
        <v>18</v>
      </c>
    </row>
    <row r="6" spans="1:26" ht="15" thickBot="1" x14ac:dyDescent="0.35">
      <c r="A6" s="23"/>
      <c r="B6" s="24" t="s">
        <v>19</v>
      </c>
      <c r="C6" s="24" t="s">
        <v>20</v>
      </c>
      <c r="D6" s="25" t="s">
        <v>21</v>
      </c>
      <c r="G6" s="26" t="s">
        <v>22</v>
      </c>
      <c r="H6" s="27">
        <f>H5*50</f>
        <v>1650</v>
      </c>
      <c r="J6" s="4">
        <f t="shared" ref="J6:O6" si="1">SUM(J10:J147)</f>
        <v>19</v>
      </c>
      <c r="K6" s="4">
        <f t="shared" si="1"/>
        <v>8</v>
      </c>
      <c r="L6" s="4">
        <f t="shared" si="1"/>
        <v>11</v>
      </c>
      <c r="M6" s="4">
        <f t="shared" si="1"/>
        <v>11</v>
      </c>
      <c r="N6" s="4">
        <f t="shared" si="1"/>
        <v>5</v>
      </c>
      <c r="O6" s="4">
        <f t="shared" si="1"/>
        <v>13.5</v>
      </c>
      <c r="P6" s="4"/>
      <c r="Q6" s="14"/>
      <c r="T6" s="4">
        <f t="shared" ref="T6:Y6" si="2">SUM(T14:T147)</f>
        <v>6</v>
      </c>
      <c r="U6" s="4">
        <f t="shared" si="2"/>
        <v>6</v>
      </c>
      <c r="V6" s="4">
        <f t="shared" si="2"/>
        <v>3</v>
      </c>
      <c r="W6" s="4">
        <f t="shared" si="2"/>
        <v>2</v>
      </c>
      <c r="X6" s="4">
        <f t="shared" si="2"/>
        <v>2</v>
      </c>
      <c r="Y6" s="4">
        <f t="shared" si="2"/>
        <v>6</v>
      </c>
      <c r="Z6" s="4"/>
    </row>
    <row r="7" spans="1:26" ht="15.6" thickTop="1" thickBot="1" x14ac:dyDescent="0.35">
      <c r="A7" s="28"/>
      <c r="B7" t="s">
        <v>23</v>
      </c>
      <c r="C7" t="s">
        <v>24</v>
      </c>
      <c r="D7" s="29">
        <v>1</v>
      </c>
      <c r="Q7" s="14"/>
    </row>
    <row r="8" spans="1:26" ht="15" thickBot="1" x14ac:dyDescent="0.35">
      <c r="A8" s="30"/>
      <c r="B8" t="s">
        <v>25</v>
      </c>
      <c r="C8" t="s">
        <v>26</v>
      </c>
      <c r="D8" s="29">
        <v>13</v>
      </c>
      <c r="G8" s="31" t="s">
        <v>27</v>
      </c>
      <c r="H8" s="32" t="s">
        <v>28</v>
      </c>
      <c r="I8" s="33" t="s">
        <v>29</v>
      </c>
      <c r="J8" s="34" t="s">
        <v>12</v>
      </c>
      <c r="K8" s="35" t="s">
        <v>13</v>
      </c>
      <c r="L8" s="35" t="s">
        <v>14</v>
      </c>
      <c r="M8" s="35" t="s">
        <v>15</v>
      </c>
      <c r="N8" s="35" t="s">
        <v>16</v>
      </c>
      <c r="O8" s="36" t="s">
        <v>17</v>
      </c>
      <c r="P8" s="36" t="s">
        <v>18</v>
      </c>
      <c r="Q8" s="37"/>
      <c r="R8" s="33" t="s">
        <v>30</v>
      </c>
      <c r="S8" s="33" t="s">
        <v>29</v>
      </c>
      <c r="T8" s="34" t="s">
        <v>12</v>
      </c>
      <c r="U8" s="35" t="s">
        <v>13</v>
      </c>
      <c r="V8" s="35" t="s">
        <v>14</v>
      </c>
      <c r="W8" s="35" t="s">
        <v>15</v>
      </c>
      <c r="X8" s="35" t="s">
        <v>16</v>
      </c>
      <c r="Y8" s="36" t="s">
        <v>17</v>
      </c>
      <c r="Z8" s="36" t="s">
        <v>18</v>
      </c>
    </row>
    <row r="9" spans="1:26" ht="15" thickBot="1" x14ac:dyDescent="0.35">
      <c r="A9" s="30"/>
      <c r="B9" t="s">
        <v>31</v>
      </c>
      <c r="C9" t="s">
        <v>32</v>
      </c>
      <c r="D9" s="29">
        <v>16</v>
      </c>
      <c r="G9" s="38" t="s">
        <v>33</v>
      </c>
      <c r="H9" s="39" t="s">
        <v>34</v>
      </c>
      <c r="I9" s="40"/>
      <c r="J9" s="41"/>
      <c r="K9" s="41"/>
      <c r="L9" s="41"/>
      <c r="M9" s="41"/>
      <c r="N9" s="42"/>
      <c r="O9" s="43"/>
      <c r="P9" s="43"/>
      <c r="Q9" s="44"/>
      <c r="R9" s="40"/>
      <c r="S9" s="40"/>
      <c r="T9" s="41"/>
      <c r="U9" s="41"/>
      <c r="V9" s="41"/>
      <c r="W9" s="41"/>
      <c r="X9" s="42"/>
      <c r="Y9" s="43"/>
      <c r="Z9" s="43"/>
    </row>
    <row r="10" spans="1:26" x14ac:dyDescent="0.3">
      <c r="A10" s="30"/>
      <c r="B10" t="s">
        <v>35</v>
      </c>
      <c r="C10" t="s">
        <v>36</v>
      </c>
      <c r="D10" s="29">
        <v>0</v>
      </c>
      <c r="G10" s="45" t="s">
        <v>37</v>
      </c>
      <c r="H10" s="46" t="s">
        <v>34</v>
      </c>
      <c r="I10" s="47"/>
      <c r="J10" s="48"/>
      <c r="K10" s="48"/>
      <c r="L10" s="48"/>
      <c r="M10" s="48"/>
      <c r="N10" s="49"/>
      <c r="O10" s="50"/>
      <c r="P10" s="50"/>
      <c r="Q10" s="44"/>
      <c r="R10" s="47"/>
      <c r="S10" s="47"/>
      <c r="T10" s="48"/>
      <c r="U10" s="48"/>
      <c r="V10" s="48"/>
      <c r="W10" s="48"/>
      <c r="X10" s="49"/>
      <c r="Y10" s="50"/>
      <c r="Z10" s="50"/>
    </row>
    <row r="11" spans="1:26" x14ac:dyDescent="0.3">
      <c r="A11" s="30"/>
      <c r="B11" t="s">
        <v>38</v>
      </c>
      <c r="C11" t="s">
        <v>36</v>
      </c>
      <c r="D11" s="29">
        <v>0</v>
      </c>
      <c r="G11" s="45"/>
      <c r="H11" s="46" t="s">
        <v>34</v>
      </c>
      <c r="I11" s="47"/>
      <c r="J11" s="48"/>
      <c r="K11" s="48"/>
      <c r="L11" s="48"/>
      <c r="M11" s="48"/>
      <c r="N11" s="49"/>
      <c r="O11" s="50"/>
      <c r="P11" s="50"/>
      <c r="Q11" s="44"/>
      <c r="R11" s="47"/>
      <c r="S11" s="47"/>
      <c r="T11" s="48"/>
      <c r="U11" s="48"/>
      <c r="V11" s="48"/>
      <c r="W11" s="48"/>
      <c r="X11" s="49"/>
      <c r="Y11" s="50"/>
      <c r="Z11" s="50"/>
    </row>
    <row r="12" spans="1:26" ht="15" thickBot="1" x14ac:dyDescent="0.35">
      <c r="A12" s="30"/>
      <c r="D12" s="29"/>
      <c r="G12" s="45"/>
      <c r="H12" s="46" t="s">
        <v>34</v>
      </c>
      <c r="I12" s="47"/>
      <c r="J12" s="48"/>
      <c r="K12" s="48"/>
      <c r="L12" s="48"/>
      <c r="M12" s="48"/>
      <c r="N12" s="49"/>
      <c r="O12" s="50"/>
      <c r="P12" s="50"/>
      <c r="Q12" s="44"/>
      <c r="R12" s="47"/>
      <c r="S12" s="47"/>
      <c r="T12" s="48"/>
      <c r="U12" s="48"/>
      <c r="V12" s="48"/>
      <c r="W12" s="48"/>
      <c r="X12" s="49"/>
      <c r="Y12" s="50"/>
      <c r="Z12" s="50"/>
    </row>
    <row r="13" spans="1:26" ht="15" thickBot="1" x14ac:dyDescent="0.35">
      <c r="A13" s="30"/>
      <c r="B13" t="s">
        <v>39</v>
      </c>
      <c r="D13" s="29"/>
      <c r="G13" s="51" t="s">
        <v>40</v>
      </c>
      <c r="H13" s="32" t="s">
        <v>28</v>
      </c>
      <c r="I13" s="33" t="s">
        <v>29</v>
      </c>
      <c r="J13" s="34" t="s">
        <v>12</v>
      </c>
      <c r="K13" s="35" t="s">
        <v>13</v>
      </c>
      <c r="L13" s="35" t="s">
        <v>14</v>
      </c>
      <c r="M13" s="35" t="s">
        <v>15</v>
      </c>
      <c r="N13" s="35" t="s">
        <v>16</v>
      </c>
      <c r="O13" s="36" t="s">
        <v>17</v>
      </c>
      <c r="P13" s="36" t="s">
        <v>18</v>
      </c>
      <c r="Q13" s="37"/>
      <c r="R13" s="33" t="s">
        <v>30</v>
      </c>
      <c r="S13" s="33" t="s">
        <v>29</v>
      </c>
      <c r="T13" s="34" t="s">
        <v>12</v>
      </c>
      <c r="U13" s="35" t="s">
        <v>13</v>
      </c>
      <c r="V13" s="35" t="s">
        <v>14</v>
      </c>
      <c r="W13" s="35" t="s">
        <v>15</v>
      </c>
      <c r="X13" s="35" t="s">
        <v>16</v>
      </c>
      <c r="Y13" s="36" t="s">
        <v>17</v>
      </c>
      <c r="Z13" s="36" t="s">
        <v>18</v>
      </c>
    </row>
    <row r="14" spans="1:26" ht="15" thickBot="1" x14ac:dyDescent="0.35">
      <c r="A14" s="30"/>
      <c r="C14" s="52" t="s">
        <v>41</v>
      </c>
      <c r="D14" s="53">
        <f>SUM(D7:D13)</f>
        <v>30</v>
      </c>
      <c r="G14" s="54" t="s">
        <v>42</v>
      </c>
      <c r="H14" s="55" t="s">
        <v>34</v>
      </c>
      <c r="I14" s="56"/>
      <c r="J14" s="57"/>
      <c r="K14" s="57"/>
      <c r="L14" s="57"/>
      <c r="M14" s="57"/>
      <c r="N14" s="58"/>
      <c r="O14" s="59"/>
      <c r="P14" s="59"/>
      <c r="Q14" s="60"/>
      <c r="R14" s="59"/>
      <c r="S14" s="61"/>
      <c r="T14" s="57"/>
      <c r="U14" s="57"/>
      <c r="V14" s="57"/>
      <c r="W14" s="57"/>
      <c r="X14" s="58"/>
      <c r="Y14" s="59"/>
      <c r="Z14" s="59"/>
    </row>
    <row r="15" spans="1:26" ht="15.6" thickTop="1" thickBot="1" x14ac:dyDescent="0.35">
      <c r="A15" s="62"/>
      <c r="B15" s="63"/>
      <c r="C15" s="63"/>
      <c r="D15" s="64"/>
      <c r="G15" s="65" t="s">
        <v>43</v>
      </c>
      <c r="H15" s="66" t="s">
        <v>34</v>
      </c>
      <c r="I15" s="67"/>
      <c r="J15" s="68"/>
      <c r="K15" s="68"/>
      <c r="L15" s="68"/>
      <c r="M15" s="68"/>
      <c r="N15" s="69"/>
      <c r="O15" s="70"/>
      <c r="P15" s="70"/>
      <c r="Q15" s="71"/>
      <c r="R15" s="72"/>
      <c r="S15" s="73"/>
      <c r="T15" s="74"/>
      <c r="U15" s="74"/>
      <c r="V15" s="74"/>
      <c r="W15" s="74"/>
      <c r="X15" s="75"/>
      <c r="Y15" s="70"/>
      <c r="Z15" s="70"/>
    </row>
    <row r="16" spans="1:26" ht="15" thickBot="1" x14ac:dyDescent="0.35">
      <c r="G16" s="65">
        <f>SUM(H16:H32)</f>
        <v>17</v>
      </c>
      <c r="H16" s="76">
        <f>MAX(K16:N16)+MAX(U16:X16)</f>
        <v>2</v>
      </c>
      <c r="I16" s="77" t="s">
        <v>44</v>
      </c>
      <c r="J16" s="77"/>
      <c r="K16" s="77"/>
      <c r="L16" s="77"/>
      <c r="M16" s="77">
        <v>1</v>
      </c>
      <c r="N16" s="77">
        <v>2</v>
      </c>
      <c r="O16" s="78">
        <f>(J16+K16)*$Y$3</f>
        <v>0</v>
      </c>
      <c r="P16" s="78"/>
      <c r="Q16" s="79"/>
      <c r="R16" s="80" t="s">
        <v>45</v>
      </c>
      <c r="S16" s="81" t="s">
        <v>46</v>
      </c>
      <c r="T16" s="82">
        <v>1</v>
      </c>
      <c r="U16" s="82"/>
      <c r="V16" s="82"/>
      <c r="W16" s="82"/>
      <c r="X16" s="83"/>
      <c r="Y16" s="84">
        <f>(T16+U16)*$Y$3</f>
        <v>0.5</v>
      </c>
      <c r="Z16" s="78"/>
    </row>
    <row r="17" spans="1:26" x14ac:dyDescent="0.3">
      <c r="A17" s="85" t="s">
        <v>47</v>
      </c>
      <c r="B17" s="24"/>
      <c r="C17" s="24" t="s">
        <v>48</v>
      </c>
      <c r="D17" s="86">
        <f>(J6+K6)*$Y$3</f>
        <v>13.5</v>
      </c>
      <c r="G17" s="45"/>
      <c r="H17" s="87">
        <f t="shared" ref="H17:H32" si="3">MAX(K17:N17)+MAX(U17:X17)</f>
        <v>2</v>
      </c>
      <c r="I17" s="88" t="s">
        <v>49</v>
      </c>
      <c r="J17" s="88">
        <v>2</v>
      </c>
      <c r="K17" s="88"/>
      <c r="L17" s="88">
        <v>1</v>
      </c>
      <c r="M17" s="88">
        <v>1</v>
      </c>
      <c r="N17" s="89"/>
      <c r="O17" s="90">
        <f t="shared" ref="O17:O32" si="4">(J17+K17)*$Y$3</f>
        <v>1</v>
      </c>
      <c r="P17" s="90"/>
      <c r="Q17" s="79"/>
      <c r="R17" s="91"/>
      <c r="S17" s="92" t="s">
        <v>50</v>
      </c>
      <c r="T17" s="93"/>
      <c r="U17" s="93">
        <v>1</v>
      </c>
      <c r="V17" s="93"/>
      <c r="W17" s="93"/>
      <c r="X17" s="94"/>
      <c r="Y17" s="95">
        <f t="shared" ref="Y17:Y32" si="5">(T17+U17)*$Y$3</f>
        <v>0.5</v>
      </c>
      <c r="Z17" s="90"/>
    </row>
    <row r="18" spans="1:26" ht="15" thickBot="1" x14ac:dyDescent="0.35">
      <c r="A18" s="30"/>
      <c r="C18" s="52" t="s">
        <v>51</v>
      </c>
      <c r="D18" s="96">
        <f>(J2+K2)*$Y$2</f>
        <v>7.8000000000000007</v>
      </c>
      <c r="G18" s="45"/>
      <c r="H18" s="87">
        <f t="shared" si="3"/>
        <v>1</v>
      </c>
      <c r="I18" s="89" t="s">
        <v>52</v>
      </c>
      <c r="J18" s="89"/>
      <c r="K18" s="89"/>
      <c r="L18" s="89">
        <v>1</v>
      </c>
      <c r="M18" s="89">
        <v>1</v>
      </c>
      <c r="N18" s="89"/>
      <c r="O18" s="90">
        <f t="shared" si="4"/>
        <v>0</v>
      </c>
      <c r="P18" s="90"/>
      <c r="Q18" s="79"/>
      <c r="R18" s="91"/>
      <c r="S18" s="92" t="s">
        <v>53</v>
      </c>
      <c r="T18" s="93">
        <v>1</v>
      </c>
      <c r="U18" s="93"/>
      <c r="V18" s="93"/>
      <c r="W18" s="93"/>
      <c r="X18" s="94"/>
      <c r="Y18" s="95">
        <f t="shared" si="5"/>
        <v>0.5</v>
      </c>
      <c r="Z18" s="90"/>
    </row>
    <row r="19" spans="1:26" ht="15.6" thickTop="1" thickBot="1" x14ac:dyDescent="0.35">
      <c r="A19" s="62"/>
      <c r="B19" s="63"/>
      <c r="C19" s="97" t="s">
        <v>41</v>
      </c>
      <c r="D19" s="98">
        <f>SUM(D17:D18)</f>
        <v>21.3</v>
      </c>
      <c r="G19" s="45"/>
      <c r="H19" s="87">
        <f t="shared" si="3"/>
        <v>3</v>
      </c>
      <c r="I19" s="89" t="s">
        <v>54</v>
      </c>
      <c r="J19" s="89">
        <v>1</v>
      </c>
      <c r="K19" s="89">
        <v>2</v>
      </c>
      <c r="L19" s="89"/>
      <c r="M19" s="89"/>
      <c r="N19" s="89"/>
      <c r="O19" s="90">
        <f t="shared" si="4"/>
        <v>1.5</v>
      </c>
      <c r="P19" s="90"/>
      <c r="Q19" s="79"/>
      <c r="R19" s="99"/>
      <c r="S19" s="100" t="s">
        <v>55</v>
      </c>
      <c r="T19" s="101"/>
      <c r="U19" s="101">
        <v>1</v>
      </c>
      <c r="V19" s="101"/>
      <c r="W19" s="101"/>
      <c r="X19" s="102"/>
      <c r="Y19" s="95">
        <f t="shared" si="5"/>
        <v>0.5</v>
      </c>
      <c r="Z19" s="90"/>
    </row>
    <row r="20" spans="1:26" ht="15" thickBot="1" x14ac:dyDescent="0.35">
      <c r="G20" s="45"/>
      <c r="H20" s="87">
        <f t="shared" si="3"/>
        <v>2</v>
      </c>
      <c r="I20" s="89" t="s">
        <v>56</v>
      </c>
      <c r="J20" s="89"/>
      <c r="K20" s="89"/>
      <c r="L20" s="89">
        <v>2</v>
      </c>
      <c r="M20" s="89">
        <v>1</v>
      </c>
      <c r="N20" s="89"/>
      <c r="O20" s="90">
        <f t="shared" si="4"/>
        <v>0</v>
      </c>
      <c r="P20" s="90"/>
      <c r="Q20" s="44"/>
      <c r="R20" s="103"/>
      <c r="S20" s="89"/>
      <c r="T20" s="89"/>
      <c r="U20" s="89"/>
      <c r="V20" s="89"/>
      <c r="W20" s="89"/>
      <c r="Y20" s="90">
        <f t="shared" si="5"/>
        <v>0</v>
      </c>
      <c r="Z20" s="90"/>
    </row>
    <row r="21" spans="1:26" x14ac:dyDescent="0.3">
      <c r="A21" s="104" t="s">
        <v>57</v>
      </c>
      <c r="B21" s="24"/>
      <c r="C21" s="24"/>
      <c r="D21" s="25"/>
      <c r="G21" s="45"/>
      <c r="H21" s="87">
        <f t="shared" si="3"/>
        <v>2</v>
      </c>
      <c r="I21" s="89" t="s">
        <v>58</v>
      </c>
      <c r="J21" s="89"/>
      <c r="K21" s="89"/>
      <c r="L21" s="89"/>
      <c r="M21" s="89">
        <v>1</v>
      </c>
      <c r="N21" s="89"/>
      <c r="O21" s="90">
        <f t="shared" si="4"/>
        <v>0</v>
      </c>
      <c r="P21" s="90"/>
      <c r="Q21" s="44"/>
      <c r="R21" s="45" t="s">
        <v>59</v>
      </c>
      <c r="S21" s="89" t="s">
        <v>60</v>
      </c>
      <c r="U21" s="89">
        <v>1</v>
      </c>
      <c r="X21" s="29">
        <v>1</v>
      </c>
      <c r="Y21" s="90">
        <f t="shared" si="5"/>
        <v>0.5</v>
      </c>
      <c r="Z21" s="90"/>
    </row>
    <row r="22" spans="1:26" x14ac:dyDescent="0.3">
      <c r="A22" s="105"/>
      <c r="B22" s="106" t="s">
        <v>61</v>
      </c>
      <c r="C22" s="106"/>
      <c r="D22" s="107"/>
      <c r="G22" s="45"/>
      <c r="H22" s="87">
        <f t="shared" si="3"/>
        <v>0</v>
      </c>
      <c r="I22" s="89"/>
      <c r="J22" s="89"/>
      <c r="K22" s="89"/>
      <c r="L22" s="89"/>
      <c r="M22" s="89"/>
      <c r="N22" s="89"/>
      <c r="O22" s="90">
        <f t="shared" si="4"/>
        <v>0</v>
      </c>
      <c r="P22" s="90"/>
      <c r="Q22" s="44"/>
      <c r="R22" s="108"/>
      <c r="S22" s="109"/>
      <c r="T22" s="110"/>
      <c r="U22" s="110"/>
      <c r="V22" s="110"/>
      <c r="W22" s="110"/>
      <c r="Y22" s="90">
        <f t="shared" si="5"/>
        <v>0</v>
      </c>
      <c r="Z22" s="90"/>
    </row>
    <row r="23" spans="1:26" x14ac:dyDescent="0.3">
      <c r="A23" s="30"/>
      <c r="B23" s="111"/>
      <c r="C23" s="112" t="s">
        <v>62</v>
      </c>
      <c r="D23" s="113">
        <f>B23*0.5</f>
        <v>0</v>
      </c>
      <c r="G23" s="45"/>
      <c r="H23" s="114">
        <f t="shared" si="3"/>
        <v>0</v>
      </c>
      <c r="I23" s="115" t="s">
        <v>63</v>
      </c>
      <c r="J23" s="116">
        <v>1</v>
      </c>
      <c r="K23" s="116"/>
      <c r="L23" s="116"/>
      <c r="M23" s="116"/>
      <c r="N23" s="117"/>
      <c r="O23" s="95">
        <f t="shared" si="4"/>
        <v>0.5</v>
      </c>
      <c r="P23" s="90"/>
      <c r="Q23" s="44"/>
      <c r="R23" s="103"/>
      <c r="S23" s="89"/>
      <c r="T23" s="89"/>
      <c r="U23" s="89"/>
      <c r="V23" s="89"/>
      <c r="W23" s="89"/>
      <c r="Y23" s="90">
        <f t="shared" si="5"/>
        <v>0</v>
      </c>
      <c r="Z23" s="90"/>
    </row>
    <row r="24" spans="1:26" x14ac:dyDescent="0.3">
      <c r="A24" s="30"/>
      <c r="B24" s="111">
        <v>0</v>
      </c>
      <c r="C24" s="112" t="s">
        <v>64</v>
      </c>
      <c r="D24" s="113">
        <f>B24</f>
        <v>0</v>
      </c>
      <c r="G24" s="45"/>
      <c r="H24" s="114">
        <f t="shared" si="3"/>
        <v>2</v>
      </c>
      <c r="I24" s="118" t="s">
        <v>65</v>
      </c>
      <c r="J24" s="93"/>
      <c r="K24" s="93">
        <v>2</v>
      </c>
      <c r="L24" s="93"/>
      <c r="M24" s="93"/>
      <c r="N24" s="119"/>
      <c r="O24" s="95">
        <f t="shared" si="4"/>
        <v>1</v>
      </c>
      <c r="P24" s="90"/>
      <c r="Q24" s="44"/>
      <c r="R24" s="103"/>
      <c r="S24" s="89"/>
      <c r="T24" s="89"/>
      <c r="U24" s="89"/>
      <c r="V24" s="89"/>
      <c r="W24" s="89"/>
      <c r="Y24" s="90">
        <f t="shared" si="5"/>
        <v>0</v>
      </c>
      <c r="Z24" s="90"/>
    </row>
    <row r="25" spans="1:26" x14ac:dyDescent="0.3">
      <c r="A25" s="30"/>
      <c r="B25" s="111">
        <v>2</v>
      </c>
      <c r="C25" s="112" t="s">
        <v>66</v>
      </c>
      <c r="D25" s="113">
        <f t="shared" ref="D25:D26" si="6">B25</f>
        <v>2</v>
      </c>
      <c r="G25" s="45"/>
      <c r="H25" s="114">
        <f t="shared" si="3"/>
        <v>0</v>
      </c>
      <c r="I25" s="118"/>
      <c r="J25" s="93"/>
      <c r="K25" s="93"/>
      <c r="L25" s="93"/>
      <c r="M25" s="93"/>
      <c r="N25" s="119"/>
      <c r="O25" s="95">
        <f t="shared" si="4"/>
        <v>0</v>
      </c>
      <c r="P25" s="90"/>
      <c r="Q25" s="44"/>
      <c r="R25" s="103"/>
      <c r="S25" s="89"/>
      <c r="T25" s="89"/>
      <c r="U25" s="89"/>
      <c r="V25" s="89"/>
      <c r="W25" s="89"/>
      <c r="Y25" s="90">
        <f t="shared" si="5"/>
        <v>0</v>
      </c>
      <c r="Z25" s="90"/>
    </row>
    <row r="26" spans="1:26" x14ac:dyDescent="0.3">
      <c r="A26" s="30"/>
      <c r="B26" s="111">
        <v>2</v>
      </c>
      <c r="C26" s="112" t="s">
        <v>67</v>
      </c>
      <c r="D26" s="113">
        <f t="shared" si="6"/>
        <v>2</v>
      </c>
      <c r="G26" s="45"/>
      <c r="H26" s="114">
        <f t="shared" si="3"/>
        <v>0</v>
      </c>
      <c r="I26" s="118"/>
      <c r="J26" s="93"/>
      <c r="K26" s="93"/>
      <c r="L26" s="93"/>
      <c r="M26" s="93"/>
      <c r="N26" s="119"/>
      <c r="O26" s="95">
        <f t="shared" si="4"/>
        <v>0</v>
      </c>
      <c r="P26" s="90"/>
      <c r="Q26" s="44"/>
      <c r="R26" s="103"/>
      <c r="S26" s="89"/>
      <c r="T26" s="89"/>
      <c r="U26" s="89"/>
      <c r="V26" s="89"/>
      <c r="W26" s="89"/>
      <c r="Y26" s="90">
        <f>(T25+U25)*$Y$3</f>
        <v>0</v>
      </c>
      <c r="Z26" s="90"/>
    </row>
    <row r="27" spans="1:26" ht="15" thickBot="1" x14ac:dyDescent="0.35">
      <c r="A27" s="62"/>
      <c r="B27" s="120"/>
      <c r="C27" s="121" t="s">
        <v>68</v>
      </c>
      <c r="D27" s="122">
        <f>SUM(D23:D26)</f>
        <v>4</v>
      </c>
      <c r="G27" s="45"/>
      <c r="H27" s="114">
        <f t="shared" si="3"/>
        <v>0</v>
      </c>
      <c r="I27" s="123" t="s">
        <v>69</v>
      </c>
      <c r="J27" s="124">
        <v>6</v>
      </c>
      <c r="K27" s="124"/>
      <c r="L27" s="124"/>
      <c r="M27" s="124"/>
      <c r="N27" s="125"/>
      <c r="O27" s="95">
        <f t="shared" si="4"/>
        <v>3</v>
      </c>
      <c r="P27" s="90"/>
      <c r="Q27" s="44"/>
      <c r="R27" s="103"/>
      <c r="S27" s="89"/>
      <c r="T27" s="89"/>
      <c r="U27" s="89"/>
      <c r="V27" s="89"/>
      <c r="W27" s="89"/>
      <c r="Y27" s="90">
        <f>(T26+U26)*$Y$3</f>
        <v>0</v>
      </c>
      <c r="Z27" s="90"/>
    </row>
    <row r="28" spans="1:26" ht="15" thickBot="1" x14ac:dyDescent="0.35">
      <c r="G28" s="45"/>
      <c r="H28" s="114">
        <f t="shared" si="3"/>
        <v>1</v>
      </c>
      <c r="I28" s="126" t="s">
        <v>70</v>
      </c>
      <c r="J28" s="101"/>
      <c r="K28" s="101">
        <v>1</v>
      </c>
      <c r="L28" s="101"/>
      <c r="M28" s="101">
        <v>1</v>
      </c>
      <c r="N28" s="127"/>
      <c r="O28" s="95">
        <f t="shared" si="4"/>
        <v>0.5</v>
      </c>
      <c r="P28" s="90"/>
      <c r="Q28" s="44"/>
      <c r="R28" s="103"/>
      <c r="S28" s="89"/>
      <c r="T28" s="89"/>
      <c r="U28" s="89"/>
      <c r="V28" s="89"/>
      <c r="W28" s="89"/>
      <c r="Y28" s="90">
        <f t="shared" si="5"/>
        <v>0</v>
      </c>
      <c r="Z28" s="90"/>
    </row>
    <row r="29" spans="1:26" x14ac:dyDescent="0.3">
      <c r="A29" s="104" t="s">
        <v>71</v>
      </c>
      <c r="B29" s="24"/>
      <c r="C29" s="24"/>
      <c r="D29" s="25"/>
      <c r="G29" s="45"/>
      <c r="H29" s="87">
        <f t="shared" si="3"/>
        <v>0</v>
      </c>
      <c r="I29" s="89"/>
      <c r="J29" s="89"/>
      <c r="K29" s="89"/>
      <c r="L29" s="89"/>
      <c r="M29" s="89"/>
      <c r="N29" s="89"/>
      <c r="O29" s="90">
        <f t="shared" si="4"/>
        <v>0</v>
      </c>
      <c r="P29" s="90"/>
      <c r="Q29" s="44"/>
      <c r="R29" s="103"/>
      <c r="S29" s="89"/>
      <c r="T29" s="89"/>
      <c r="U29" s="89"/>
      <c r="V29" s="89"/>
      <c r="W29" s="89"/>
      <c r="Y29" s="90">
        <f t="shared" si="5"/>
        <v>0</v>
      </c>
      <c r="Z29" s="90"/>
    </row>
    <row r="30" spans="1:26" x14ac:dyDescent="0.3">
      <c r="A30" s="105"/>
      <c r="C30" t="s">
        <v>72</v>
      </c>
      <c r="D30" s="29">
        <f>P2</f>
        <v>0</v>
      </c>
      <c r="G30" s="45"/>
      <c r="H30" s="87">
        <f t="shared" si="3"/>
        <v>0</v>
      </c>
      <c r="I30" s="89" t="s">
        <v>73</v>
      </c>
      <c r="J30" s="89">
        <v>1</v>
      </c>
      <c r="K30" s="89"/>
      <c r="L30" s="89"/>
      <c r="M30" s="89"/>
      <c r="N30" s="89"/>
      <c r="O30" s="90">
        <f t="shared" si="4"/>
        <v>0.5</v>
      </c>
      <c r="P30" s="90"/>
      <c r="Q30" s="44"/>
      <c r="R30" s="103"/>
      <c r="S30" s="89"/>
      <c r="T30" s="89"/>
      <c r="U30" s="89"/>
      <c r="V30" s="89"/>
      <c r="W30" s="89"/>
      <c r="Y30" s="90">
        <f t="shared" si="5"/>
        <v>0</v>
      </c>
      <c r="Z30" s="90"/>
    </row>
    <row r="31" spans="1:26" x14ac:dyDescent="0.3">
      <c r="A31" s="30"/>
      <c r="B31" s="106" t="s">
        <v>61</v>
      </c>
      <c r="C31" s="106"/>
      <c r="D31" s="128"/>
      <c r="G31" s="45"/>
      <c r="H31" s="87">
        <f t="shared" si="3"/>
        <v>2</v>
      </c>
      <c r="I31" s="88" t="s">
        <v>74</v>
      </c>
      <c r="J31" s="88"/>
      <c r="K31" s="88"/>
      <c r="L31" s="88">
        <v>2</v>
      </c>
      <c r="M31" s="88">
        <v>1</v>
      </c>
      <c r="N31" s="89"/>
      <c r="O31" s="90">
        <f t="shared" si="4"/>
        <v>0</v>
      </c>
      <c r="P31" s="90"/>
      <c r="Q31" s="44"/>
      <c r="R31" s="103"/>
      <c r="S31" s="89"/>
      <c r="T31" s="89"/>
      <c r="U31" s="89"/>
      <c r="V31" s="89"/>
      <c r="W31" s="89"/>
      <c r="Y31" s="90">
        <f t="shared" si="5"/>
        <v>0</v>
      </c>
      <c r="Z31" s="90"/>
    </row>
    <row r="32" spans="1:26" ht="15" thickBot="1" x14ac:dyDescent="0.35">
      <c r="A32" s="30"/>
      <c r="B32" s="111"/>
      <c r="C32" s="112" t="s">
        <v>75</v>
      </c>
      <c r="D32" s="113">
        <f>INT(B32/4)</f>
        <v>0</v>
      </c>
      <c r="G32" s="129"/>
      <c r="H32" s="130">
        <f t="shared" si="3"/>
        <v>0</v>
      </c>
      <c r="I32" s="131"/>
      <c r="J32" s="131"/>
      <c r="K32" s="131"/>
      <c r="L32" s="131"/>
      <c r="M32" s="131"/>
      <c r="N32" s="131"/>
      <c r="O32" s="90">
        <f t="shared" si="4"/>
        <v>0</v>
      </c>
      <c r="P32" s="90"/>
      <c r="Q32" s="132"/>
      <c r="R32" s="133"/>
      <c r="S32" s="131"/>
      <c r="T32" s="131"/>
      <c r="U32" s="131"/>
      <c r="V32" s="131"/>
      <c r="W32" s="131"/>
      <c r="X32" s="63"/>
      <c r="Y32" s="90">
        <f t="shared" si="5"/>
        <v>0</v>
      </c>
      <c r="Z32" s="90"/>
    </row>
    <row r="33" spans="1:26" ht="15" thickBot="1" x14ac:dyDescent="0.35">
      <c r="A33" s="30"/>
      <c r="B33" s="111"/>
      <c r="C33" s="112" t="s">
        <v>76</v>
      </c>
      <c r="D33" s="113">
        <f>INT(B33/3)</f>
        <v>0</v>
      </c>
      <c r="G33" s="31" t="s">
        <v>77</v>
      </c>
      <c r="H33" s="32" t="s">
        <v>28</v>
      </c>
      <c r="I33" s="33" t="s">
        <v>29</v>
      </c>
      <c r="J33" s="34" t="s">
        <v>12</v>
      </c>
      <c r="K33" s="35" t="s">
        <v>13</v>
      </c>
      <c r="L33" s="35" t="s">
        <v>14</v>
      </c>
      <c r="M33" s="35" t="s">
        <v>15</v>
      </c>
      <c r="N33" s="35" t="s">
        <v>16</v>
      </c>
      <c r="O33" s="36" t="s">
        <v>17</v>
      </c>
      <c r="P33" s="36" t="s">
        <v>18</v>
      </c>
      <c r="Q33" s="37"/>
      <c r="R33" s="33" t="s">
        <v>30</v>
      </c>
      <c r="S33" s="33" t="s">
        <v>29</v>
      </c>
      <c r="T33" s="34" t="s">
        <v>12</v>
      </c>
      <c r="U33" s="35" t="s">
        <v>13</v>
      </c>
      <c r="V33" s="35" t="s">
        <v>14</v>
      </c>
      <c r="W33" s="35" t="s">
        <v>15</v>
      </c>
      <c r="X33" s="35" t="s">
        <v>16</v>
      </c>
      <c r="Y33" s="36" t="s">
        <v>17</v>
      </c>
      <c r="Z33" s="36" t="s">
        <v>18</v>
      </c>
    </row>
    <row r="34" spans="1:26" ht="15" thickBot="1" x14ac:dyDescent="0.35">
      <c r="A34" s="30"/>
      <c r="B34" s="111">
        <v>2</v>
      </c>
      <c r="C34" s="112" t="s">
        <v>78</v>
      </c>
      <c r="D34" s="113">
        <f>B34</f>
        <v>2</v>
      </c>
      <c r="G34" s="38" t="s">
        <v>79</v>
      </c>
      <c r="H34" s="55" t="s">
        <v>34</v>
      </c>
      <c r="I34" s="56"/>
      <c r="J34" s="57"/>
      <c r="K34" s="57"/>
      <c r="L34" s="57"/>
      <c r="M34" s="57"/>
      <c r="N34" s="58"/>
      <c r="O34" s="59"/>
      <c r="P34" s="59"/>
      <c r="Q34" s="60"/>
      <c r="R34" s="56"/>
      <c r="S34" s="56"/>
      <c r="T34" s="57"/>
      <c r="U34" s="57"/>
      <c r="V34" s="57"/>
      <c r="W34" s="57"/>
      <c r="X34" s="58"/>
      <c r="Y34" s="59"/>
      <c r="Z34" s="59"/>
    </row>
    <row r="35" spans="1:26" x14ac:dyDescent="0.3">
      <c r="A35" s="30"/>
      <c r="C35" t="s">
        <v>80</v>
      </c>
      <c r="D35" s="134">
        <f>INT((D14-10)/5)</f>
        <v>4</v>
      </c>
      <c r="G35" s="65" t="s">
        <v>43</v>
      </c>
      <c r="H35" s="135" t="s">
        <v>34</v>
      </c>
      <c r="I35" s="67"/>
      <c r="J35" s="68"/>
      <c r="K35" s="68"/>
      <c r="L35" s="68"/>
      <c r="M35" s="68"/>
      <c r="N35" s="69"/>
      <c r="O35" s="70"/>
      <c r="P35" s="70"/>
      <c r="Q35" s="71"/>
      <c r="R35" s="67"/>
      <c r="S35" s="67"/>
      <c r="T35" s="68"/>
      <c r="U35" s="68"/>
      <c r="V35" s="68"/>
      <c r="W35" s="68"/>
      <c r="X35" s="69"/>
      <c r="Y35" s="70"/>
      <c r="Z35" s="70"/>
    </row>
    <row r="36" spans="1:26" ht="15" thickBot="1" x14ac:dyDescent="0.35">
      <c r="A36" s="30"/>
      <c r="C36" s="136" t="s">
        <v>41</v>
      </c>
      <c r="D36" s="137">
        <f>D27-(D30+D35)</f>
        <v>0</v>
      </c>
      <c r="G36" s="65">
        <f>SUM(H36:H39)</f>
        <v>0</v>
      </c>
      <c r="H36" s="114">
        <f>MAX(K36:N36)+MAX(U36:X36)</f>
        <v>0</v>
      </c>
      <c r="I36" s="30"/>
      <c r="O36" s="78">
        <f>(J36+K36)*$Y$3</f>
        <v>0</v>
      </c>
      <c r="P36" s="78"/>
      <c r="Q36" s="44"/>
      <c r="R36" s="138"/>
      <c r="S36" s="138"/>
      <c r="T36" s="139"/>
      <c r="U36" s="139"/>
      <c r="V36" s="139"/>
      <c r="W36" s="139"/>
      <c r="X36" s="140"/>
      <c r="Y36" s="78">
        <f>(T36+U36)*$Y$3</f>
        <v>0</v>
      </c>
      <c r="Z36" s="78"/>
    </row>
    <row r="37" spans="1:26" ht="15.6" thickTop="1" thickBot="1" x14ac:dyDescent="0.35">
      <c r="A37" s="62"/>
      <c r="B37" s="63"/>
      <c r="C37" s="63" t="s">
        <v>81</v>
      </c>
      <c r="D37" s="64">
        <f>IF(D36&lt;=0,0,D35)</f>
        <v>0</v>
      </c>
      <c r="G37" s="103"/>
      <c r="H37" s="114">
        <f t="shared" ref="H37:H39" si="7">MAX(K37:N37)+MAX(U37:X37)</f>
        <v>0</v>
      </c>
      <c r="I37" s="141"/>
      <c r="J37" s="89"/>
      <c r="K37" s="89"/>
      <c r="L37" s="89"/>
      <c r="M37" s="89"/>
      <c r="N37" s="89"/>
      <c r="O37" s="90">
        <f t="shared" ref="O37:O39" si="8">(J37+K37)*$Y$3</f>
        <v>0</v>
      </c>
      <c r="P37" s="90"/>
      <c r="Q37" s="44"/>
      <c r="R37" s="141"/>
      <c r="S37" s="141"/>
      <c r="T37" s="89"/>
      <c r="U37" s="89"/>
      <c r="V37" s="89"/>
      <c r="W37" s="89"/>
      <c r="Y37" s="90">
        <f t="shared" ref="Y37:Y39" si="9">(T37+U37)*$Y$3</f>
        <v>0</v>
      </c>
      <c r="Z37" s="90"/>
    </row>
    <row r="38" spans="1:26" x14ac:dyDescent="0.3">
      <c r="G38" s="103"/>
      <c r="H38" s="114">
        <f t="shared" si="7"/>
        <v>0</v>
      </c>
      <c r="I38" s="141"/>
      <c r="J38" s="89"/>
      <c r="K38" s="89"/>
      <c r="L38" s="89"/>
      <c r="M38" s="89"/>
      <c r="N38" s="89"/>
      <c r="O38" s="90">
        <f t="shared" si="8"/>
        <v>0</v>
      </c>
      <c r="P38" s="90"/>
      <c r="Q38" s="44"/>
      <c r="R38" s="141"/>
      <c r="S38" s="141"/>
      <c r="T38" s="89"/>
      <c r="U38" s="89"/>
      <c r="V38" s="89"/>
      <c r="W38" s="89"/>
      <c r="Y38" s="90">
        <f t="shared" si="9"/>
        <v>0</v>
      </c>
      <c r="Z38" s="90"/>
    </row>
    <row r="39" spans="1:26" ht="15" thickBot="1" x14ac:dyDescent="0.35">
      <c r="G39" s="103"/>
      <c r="H39" s="114">
        <f t="shared" si="7"/>
        <v>0</v>
      </c>
      <c r="I39" s="142"/>
      <c r="J39" s="131"/>
      <c r="K39" s="131"/>
      <c r="L39" s="131"/>
      <c r="M39" s="131"/>
      <c r="N39" s="131"/>
      <c r="O39" s="90">
        <f t="shared" si="8"/>
        <v>0</v>
      </c>
      <c r="P39" s="90"/>
      <c r="Q39" s="44"/>
      <c r="R39" s="142"/>
      <c r="S39" s="142"/>
      <c r="T39" s="131"/>
      <c r="U39" s="131"/>
      <c r="V39" s="131"/>
      <c r="W39" s="131"/>
      <c r="X39" s="63"/>
      <c r="Y39" s="90">
        <f t="shared" si="9"/>
        <v>0</v>
      </c>
      <c r="Z39" s="90"/>
    </row>
    <row r="40" spans="1:26" ht="15" thickBot="1" x14ac:dyDescent="0.35">
      <c r="C40" s="143" t="s">
        <v>17</v>
      </c>
      <c r="D40" s="143">
        <f>D19-D37</f>
        <v>21.3</v>
      </c>
      <c r="G40" s="31" t="s">
        <v>82</v>
      </c>
      <c r="H40" s="32" t="s">
        <v>28</v>
      </c>
      <c r="I40" s="33" t="s">
        <v>29</v>
      </c>
      <c r="J40" s="144" t="s">
        <v>12</v>
      </c>
      <c r="K40" s="35" t="s">
        <v>13</v>
      </c>
      <c r="L40" s="35" t="s">
        <v>14</v>
      </c>
      <c r="M40" s="35" t="s">
        <v>15</v>
      </c>
      <c r="N40" s="35" t="s">
        <v>16</v>
      </c>
      <c r="O40" s="36" t="s">
        <v>17</v>
      </c>
      <c r="P40" s="36" t="s">
        <v>18</v>
      </c>
      <c r="Q40" s="37"/>
      <c r="R40" s="33" t="s">
        <v>30</v>
      </c>
      <c r="S40" s="33" t="s">
        <v>29</v>
      </c>
      <c r="T40" s="144" t="s">
        <v>12</v>
      </c>
      <c r="U40" s="35" t="s">
        <v>13</v>
      </c>
      <c r="V40" s="35" t="s">
        <v>14</v>
      </c>
      <c r="W40" s="35" t="s">
        <v>15</v>
      </c>
      <c r="X40" s="35" t="s">
        <v>16</v>
      </c>
      <c r="Y40" s="36" t="s">
        <v>17</v>
      </c>
      <c r="Z40" s="36" t="s">
        <v>18</v>
      </c>
    </row>
    <row r="41" spans="1:26" ht="15.6" thickTop="1" thickBot="1" x14ac:dyDescent="0.35">
      <c r="G41" s="38" t="s">
        <v>79</v>
      </c>
      <c r="H41" s="55" t="s">
        <v>34</v>
      </c>
      <c r="I41" s="56"/>
      <c r="J41" s="57"/>
      <c r="K41" s="57"/>
      <c r="L41" s="57"/>
      <c r="M41" s="57"/>
      <c r="N41" s="58"/>
      <c r="O41" s="59"/>
      <c r="P41" s="59"/>
      <c r="Q41" s="60"/>
      <c r="R41" s="56"/>
      <c r="S41" s="56"/>
      <c r="T41" s="57"/>
      <c r="U41" s="57"/>
      <c r="V41" s="57"/>
      <c r="W41" s="57"/>
      <c r="X41" s="58"/>
      <c r="Y41" s="59"/>
      <c r="Z41" s="59"/>
    </row>
    <row r="42" spans="1:26" x14ac:dyDescent="0.3">
      <c r="G42" s="65" t="s">
        <v>43</v>
      </c>
      <c r="H42" s="135" t="s">
        <v>34</v>
      </c>
      <c r="I42" s="67"/>
      <c r="J42" s="68"/>
      <c r="K42" s="68"/>
      <c r="L42" s="68"/>
      <c r="M42" s="68"/>
      <c r="N42" s="69"/>
      <c r="O42" s="70"/>
      <c r="P42" s="70"/>
      <c r="Q42" s="71"/>
      <c r="R42" s="67"/>
      <c r="S42" s="67"/>
      <c r="T42" s="68"/>
      <c r="U42" s="68"/>
      <c r="V42" s="68"/>
      <c r="W42" s="68"/>
      <c r="X42" s="69"/>
      <c r="Y42" s="70"/>
      <c r="Z42" s="70"/>
    </row>
    <row r="43" spans="1:26" x14ac:dyDescent="0.3">
      <c r="G43" s="65">
        <f>SUM(H43:H46)</f>
        <v>0</v>
      </c>
      <c r="H43" s="114">
        <f>MAX(K43:N43)+MAX(U43:X43)</f>
        <v>0</v>
      </c>
      <c r="I43" s="30"/>
      <c r="O43" s="78">
        <f>(J43+K43)*$Y$3</f>
        <v>0</v>
      </c>
      <c r="P43" s="78"/>
      <c r="Q43" s="44"/>
      <c r="R43" s="138"/>
      <c r="S43" s="138"/>
      <c r="T43" s="139"/>
      <c r="U43" s="139"/>
      <c r="V43" s="139"/>
      <c r="W43" s="139"/>
      <c r="X43" s="140"/>
      <c r="Y43" s="78">
        <f>(T43+U43)*$Y$3</f>
        <v>0</v>
      </c>
      <c r="Z43" s="78"/>
    </row>
    <row r="44" spans="1:26" x14ac:dyDescent="0.3">
      <c r="G44" s="103"/>
      <c r="H44" s="114">
        <f t="shared" ref="H44:H51" si="10">MAX(K44:N44)+MAX(U44:X44)</f>
        <v>0</v>
      </c>
      <c r="I44" s="141"/>
      <c r="J44" s="89"/>
      <c r="K44" s="89"/>
      <c r="L44" s="89"/>
      <c r="M44" s="89"/>
      <c r="N44" s="89"/>
      <c r="O44" s="90">
        <f t="shared" ref="O44:O46" si="11">(J44+K44)*$Y$3</f>
        <v>0</v>
      </c>
      <c r="P44" s="90"/>
      <c r="Q44" s="44"/>
      <c r="R44" s="141"/>
      <c r="S44" s="141"/>
      <c r="T44" s="89"/>
      <c r="U44" s="89"/>
      <c r="V44" s="89"/>
      <c r="W44" s="89"/>
      <c r="Y44" s="90">
        <f t="shared" ref="Y44:Y51" si="12">(T44+U44)*$Y$3</f>
        <v>0</v>
      </c>
      <c r="Z44" s="90"/>
    </row>
    <row r="45" spans="1:26" x14ac:dyDescent="0.3">
      <c r="G45" s="103"/>
      <c r="H45" s="114">
        <f t="shared" si="10"/>
        <v>0</v>
      </c>
      <c r="I45" s="141"/>
      <c r="J45" s="89"/>
      <c r="K45" s="89"/>
      <c r="L45" s="89"/>
      <c r="M45" s="89"/>
      <c r="N45" s="89"/>
      <c r="O45" s="90">
        <f t="shared" si="11"/>
        <v>0</v>
      </c>
      <c r="P45" s="90"/>
      <c r="Q45" s="44"/>
      <c r="R45" s="141"/>
      <c r="S45" s="141"/>
      <c r="T45" s="89"/>
      <c r="U45" s="89"/>
      <c r="V45" s="89"/>
      <c r="W45" s="89"/>
      <c r="Y45" s="90">
        <f t="shared" si="12"/>
        <v>0</v>
      </c>
      <c r="Z45" s="90"/>
    </row>
    <row r="46" spans="1:26" ht="15" thickBot="1" x14ac:dyDescent="0.35">
      <c r="G46" s="103"/>
      <c r="H46" s="114">
        <f t="shared" si="10"/>
        <v>0</v>
      </c>
      <c r="I46" s="142"/>
      <c r="J46" s="131"/>
      <c r="K46" s="131"/>
      <c r="L46" s="131"/>
      <c r="M46" s="131"/>
      <c r="N46" s="131"/>
      <c r="O46" s="90">
        <f t="shared" si="11"/>
        <v>0</v>
      </c>
      <c r="P46" s="90"/>
      <c r="Q46" s="132"/>
      <c r="R46" s="142"/>
      <c r="S46" s="142"/>
      <c r="T46" s="131"/>
      <c r="U46" s="131"/>
      <c r="V46" s="131"/>
      <c r="W46" s="131"/>
      <c r="X46" s="63"/>
      <c r="Y46" s="90">
        <f t="shared" si="12"/>
        <v>0</v>
      </c>
      <c r="Z46" s="90"/>
    </row>
    <row r="47" spans="1:26" ht="15" thickBot="1" x14ac:dyDescent="0.35">
      <c r="G47" s="51" t="s">
        <v>83</v>
      </c>
      <c r="H47" s="32" t="s">
        <v>28</v>
      </c>
      <c r="I47" s="33" t="s">
        <v>29</v>
      </c>
      <c r="J47" s="34" t="s">
        <v>12</v>
      </c>
      <c r="K47" s="35" t="s">
        <v>13</v>
      </c>
      <c r="L47" s="35" t="s">
        <v>14</v>
      </c>
      <c r="M47" s="35" t="s">
        <v>15</v>
      </c>
      <c r="N47" s="35" t="s">
        <v>16</v>
      </c>
      <c r="O47" s="36" t="s">
        <v>17</v>
      </c>
      <c r="P47" s="36" t="s">
        <v>18</v>
      </c>
      <c r="Q47" s="37"/>
      <c r="R47" s="33" t="s">
        <v>30</v>
      </c>
      <c r="S47" s="145" t="s">
        <v>29</v>
      </c>
      <c r="T47" s="34" t="s">
        <v>12</v>
      </c>
      <c r="U47" s="35" t="s">
        <v>13</v>
      </c>
      <c r="V47" s="35" t="s">
        <v>14</v>
      </c>
      <c r="W47" s="35" t="s">
        <v>15</v>
      </c>
      <c r="X47" s="35" t="s">
        <v>16</v>
      </c>
      <c r="Y47" s="36" t="s">
        <v>17</v>
      </c>
      <c r="Z47" s="36" t="s">
        <v>18</v>
      </c>
    </row>
    <row r="48" spans="1:26" x14ac:dyDescent="0.3">
      <c r="G48" s="146" t="s">
        <v>84</v>
      </c>
      <c r="H48" s="76">
        <f t="shared" si="10"/>
        <v>0</v>
      </c>
      <c r="I48" s="30"/>
      <c r="O48" s="78">
        <f t="shared" ref="O48:O51" si="13">(J48+K48)*$Y$3</f>
        <v>0</v>
      </c>
      <c r="P48" s="78"/>
      <c r="Q48" s="44"/>
      <c r="R48" s="147"/>
      <c r="Y48" s="78">
        <f t="shared" si="12"/>
        <v>0</v>
      </c>
      <c r="Z48" s="78"/>
    </row>
    <row r="49" spans="7:26" ht="15" thickBot="1" x14ac:dyDescent="0.35">
      <c r="G49" s="148" t="s">
        <v>85</v>
      </c>
      <c r="H49" s="130">
        <f t="shared" si="10"/>
        <v>0</v>
      </c>
      <c r="I49" s="142"/>
      <c r="J49" s="131"/>
      <c r="K49" s="131"/>
      <c r="L49" s="131"/>
      <c r="M49" s="131"/>
      <c r="N49" s="131"/>
      <c r="O49" s="149">
        <f t="shared" si="13"/>
        <v>0</v>
      </c>
      <c r="P49" s="149"/>
      <c r="Q49" s="132"/>
      <c r="R49" s="129"/>
      <c r="S49" s="63"/>
      <c r="T49" s="63"/>
      <c r="U49" s="63"/>
      <c r="V49" s="63"/>
      <c r="W49" s="63"/>
      <c r="X49" s="63"/>
      <c r="Y49" s="149">
        <f t="shared" si="12"/>
        <v>0</v>
      </c>
      <c r="Z49" s="149"/>
    </row>
    <row r="50" spans="7:26" x14ac:dyDescent="0.3">
      <c r="G50" s="146" t="s">
        <v>84</v>
      </c>
      <c r="H50" s="76">
        <f t="shared" si="10"/>
        <v>0</v>
      </c>
      <c r="I50" s="150"/>
      <c r="J50" s="77"/>
      <c r="K50" s="77"/>
      <c r="L50" s="77"/>
      <c r="M50" s="77"/>
      <c r="N50" s="77"/>
      <c r="O50" s="151">
        <f t="shared" si="13"/>
        <v>0</v>
      </c>
      <c r="P50" s="151"/>
      <c r="Q50" s="60"/>
      <c r="R50" s="85"/>
      <c r="S50" s="85"/>
      <c r="T50" s="24"/>
      <c r="U50" s="24"/>
      <c r="V50" s="24"/>
      <c r="W50" s="24"/>
      <c r="X50" s="24"/>
      <c r="Y50" s="151">
        <f t="shared" si="12"/>
        <v>0</v>
      </c>
      <c r="Z50" s="151"/>
    </row>
    <row r="51" spans="7:26" ht="15" thickBot="1" x14ac:dyDescent="0.35">
      <c r="G51" s="152" t="s">
        <v>85</v>
      </c>
      <c r="H51" s="130">
        <f t="shared" si="10"/>
        <v>0</v>
      </c>
      <c r="I51" s="62"/>
      <c r="J51" s="63"/>
      <c r="K51" s="63"/>
      <c r="L51" s="63"/>
      <c r="M51" s="63"/>
      <c r="N51" s="63"/>
      <c r="O51" s="149">
        <f t="shared" si="13"/>
        <v>0</v>
      </c>
      <c r="P51" s="149"/>
      <c r="Q51" s="132"/>
      <c r="R51" s="62"/>
      <c r="S51" s="62"/>
      <c r="T51" s="63"/>
      <c r="U51" s="63"/>
      <c r="V51" s="63"/>
      <c r="W51" s="63"/>
      <c r="X51" s="63"/>
      <c r="Y51" s="149">
        <f t="shared" si="12"/>
        <v>0</v>
      </c>
      <c r="Z51" s="149"/>
    </row>
    <row r="52" spans="7:26" ht="15" thickBot="1" x14ac:dyDescent="0.35"/>
    <row r="53" spans="7:26" ht="15" thickBot="1" x14ac:dyDescent="0.35">
      <c r="G53" s="51" t="s">
        <v>86</v>
      </c>
      <c r="H53" s="32" t="s">
        <v>28</v>
      </c>
      <c r="I53" s="33" t="s">
        <v>29</v>
      </c>
      <c r="J53" s="34" t="s">
        <v>12</v>
      </c>
      <c r="K53" s="35" t="s">
        <v>13</v>
      </c>
      <c r="L53" s="35" t="s">
        <v>14</v>
      </c>
      <c r="M53" s="35" t="s">
        <v>15</v>
      </c>
      <c r="N53" s="35" t="s">
        <v>16</v>
      </c>
      <c r="O53" s="36" t="s">
        <v>17</v>
      </c>
      <c r="P53" s="36" t="s">
        <v>18</v>
      </c>
      <c r="Q53" s="37"/>
      <c r="R53" s="33" t="s">
        <v>30</v>
      </c>
      <c r="S53" s="33" t="s">
        <v>29</v>
      </c>
      <c r="T53" s="34" t="s">
        <v>12</v>
      </c>
      <c r="U53" s="35" t="s">
        <v>13</v>
      </c>
      <c r="V53" s="35" t="s">
        <v>14</v>
      </c>
      <c r="W53" s="35" t="s">
        <v>15</v>
      </c>
      <c r="X53" s="35" t="s">
        <v>16</v>
      </c>
      <c r="Y53" s="36" t="s">
        <v>17</v>
      </c>
      <c r="Z53" s="36" t="s">
        <v>18</v>
      </c>
    </row>
    <row r="54" spans="7:26" ht="15" thickBot="1" x14ac:dyDescent="0.35">
      <c r="G54" s="38" t="s">
        <v>33</v>
      </c>
      <c r="H54" s="39" t="s">
        <v>34</v>
      </c>
      <c r="I54" s="40"/>
      <c r="J54" s="41"/>
      <c r="K54" s="41"/>
      <c r="L54" s="41"/>
      <c r="M54" s="41"/>
      <c r="N54" s="42"/>
      <c r="O54" s="43"/>
      <c r="P54" s="43"/>
      <c r="Q54" s="44"/>
      <c r="R54" s="40"/>
      <c r="S54" s="40"/>
      <c r="T54" s="41"/>
      <c r="U54" s="41"/>
      <c r="V54" s="41"/>
      <c r="W54" s="41"/>
      <c r="X54" s="42"/>
      <c r="Y54" s="43"/>
      <c r="Z54" s="43"/>
    </row>
    <row r="55" spans="7:26" x14ac:dyDescent="0.3">
      <c r="G55" s="45" t="s">
        <v>37</v>
      </c>
      <c r="H55" s="46" t="s">
        <v>34</v>
      </c>
      <c r="I55" s="47"/>
      <c r="J55" s="48"/>
      <c r="K55" s="48"/>
      <c r="L55" s="48"/>
      <c r="M55" s="48"/>
      <c r="N55" s="49"/>
      <c r="O55" s="50"/>
      <c r="P55" s="50"/>
      <c r="Q55" s="44"/>
      <c r="R55" s="47"/>
      <c r="S55" s="47"/>
      <c r="T55" s="48"/>
      <c r="U55" s="48"/>
      <c r="V55" s="48"/>
      <c r="W55" s="48"/>
      <c r="X55" s="49"/>
      <c r="Y55" s="50"/>
      <c r="Z55" s="50"/>
    </row>
    <row r="56" spans="7:26" x14ac:dyDescent="0.3">
      <c r="G56" s="45"/>
      <c r="H56" s="46" t="s">
        <v>34</v>
      </c>
      <c r="I56" s="47"/>
      <c r="J56" s="48"/>
      <c r="K56" s="48"/>
      <c r="L56" s="48"/>
      <c r="M56" s="48"/>
      <c r="N56" s="49"/>
      <c r="O56" s="50"/>
      <c r="P56" s="50"/>
      <c r="Q56" s="44"/>
      <c r="R56" s="47"/>
      <c r="S56" s="47"/>
      <c r="T56" s="48"/>
      <c r="U56" s="48"/>
      <c r="V56" s="48"/>
      <c r="W56" s="48"/>
      <c r="X56" s="49"/>
      <c r="Y56" s="50"/>
      <c r="Z56" s="50"/>
    </row>
    <row r="57" spans="7:26" ht="15" thickBot="1" x14ac:dyDescent="0.35">
      <c r="G57" s="45"/>
      <c r="H57" s="46" t="s">
        <v>34</v>
      </c>
      <c r="I57" s="47"/>
      <c r="J57" s="48"/>
      <c r="K57" s="48"/>
      <c r="L57" s="48"/>
      <c r="M57" s="48"/>
      <c r="N57" s="49"/>
      <c r="O57" s="50"/>
      <c r="P57" s="50"/>
      <c r="Q57" s="44"/>
      <c r="R57" s="47"/>
      <c r="S57" s="47"/>
      <c r="T57" s="48"/>
      <c r="U57" s="48"/>
      <c r="V57" s="48"/>
      <c r="W57" s="48"/>
      <c r="X57" s="49"/>
      <c r="Y57" s="50"/>
      <c r="Z57" s="50"/>
    </row>
    <row r="58" spans="7:26" ht="15" thickBot="1" x14ac:dyDescent="0.35">
      <c r="G58" s="51" t="s">
        <v>40</v>
      </c>
      <c r="H58" s="32" t="s">
        <v>28</v>
      </c>
      <c r="I58" s="33" t="s">
        <v>29</v>
      </c>
      <c r="J58" s="34" t="s">
        <v>12</v>
      </c>
      <c r="K58" s="35" t="s">
        <v>13</v>
      </c>
      <c r="L58" s="35" t="s">
        <v>14</v>
      </c>
      <c r="M58" s="35" t="s">
        <v>15</v>
      </c>
      <c r="N58" s="35" t="s">
        <v>16</v>
      </c>
      <c r="O58" s="36" t="s">
        <v>17</v>
      </c>
      <c r="P58" s="36" t="s">
        <v>18</v>
      </c>
      <c r="Q58" s="37"/>
      <c r="R58" s="33" t="s">
        <v>30</v>
      </c>
      <c r="S58" s="33" t="s">
        <v>29</v>
      </c>
      <c r="T58" s="34" t="s">
        <v>12</v>
      </c>
      <c r="U58" s="35" t="s">
        <v>13</v>
      </c>
      <c r="V58" s="35" t="s">
        <v>14</v>
      </c>
      <c r="W58" s="35" t="s">
        <v>15</v>
      </c>
      <c r="X58" s="35" t="s">
        <v>16</v>
      </c>
      <c r="Y58" s="36" t="s">
        <v>17</v>
      </c>
      <c r="Z58" s="36" t="s">
        <v>18</v>
      </c>
    </row>
    <row r="59" spans="7:26" ht="15" thickBot="1" x14ac:dyDescent="0.35">
      <c r="G59" s="38" t="s">
        <v>87</v>
      </c>
      <c r="H59" s="55" t="s">
        <v>34</v>
      </c>
      <c r="I59" s="56"/>
      <c r="J59" s="57"/>
      <c r="K59" s="57"/>
      <c r="L59" s="57"/>
      <c r="M59" s="57"/>
      <c r="N59" s="58"/>
      <c r="O59" s="59"/>
      <c r="P59" s="59"/>
      <c r="Q59" s="60"/>
      <c r="R59" s="56"/>
      <c r="S59" s="56"/>
      <c r="T59" s="57"/>
      <c r="U59" s="57"/>
      <c r="V59" s="57"/>
      <c r="W59" s="57"/>
      <c r="X59" s="58"/>
      <c r="Y59" s="59"/>
      <c r="Z59" s="59"/>
    </row>
    <row r="60" spans="7:26" ht="15" thickBot="1" x14ac:dyDescent="0.35">
      <c r="G60" s="65"/>
      <c r="H60" s="135" t="s">
        <v>34</v>
      </c>
      <c r="I60" s="67"/>
      <c r="J60" s="68"/>
      <c r="K60" s="68"/>
      <c r="L60" s="68"/>
      <c r="M60" s="68"/>
      <c r="N60" s="69"/>
      <c r="O60" s="70"/>
      <c r="P60" s="70"/>
      <c r="Q60" s="71"/>
      <c r="R60" s="153"/>
      <c r="S60" s="153"/>
      <c r="T60" s="74"/>
      <c r="U60" s="74"/>
      <c r="V60" s="74"/>
      <c r="W60" s="74"/>
      <c r="X60" s="75"/>
      <c r="Y60" s="70"/>
      <c r="Z60" s="70"/>
    </row>
    <row r="61" spans="7:26" ht="15" thickBot="1" x14ac:dyDescent="0.35">
      <c r="G61" s="38"/>
      <c r="H61" s="76">
        <f t="shared" ref="H61:H63" si="14">MAX(K61:N61)+MAX(U61:X61)</f>
        <v>6</v>
      </c>
      <c r="I61" s="88" t="s">
        <v>44</v>
      </c>
      <c r="J61" s="88"/>
      <c r="K61" s="88"/>
      <c r="L61" s="88"/>
      <c r="M61" s="88"/>
      <c r="N61" s="88">
        <v>3</v>
      </c>
      <c r="O61" s="90">
        <f t="shared" ref="O61:O76" si="15">(J61+K61)*$Y$3</f>
        <v>0</v>
      </c>
      <c r="P61" s="90"/>
      <c r="Q61" s="79"/>
      <c r="R61" s="147" t="s">
        <v>88</v>
      </c>
      <c r="S61" s="77" t="s">
        <v>89</v>
      </c>
      <c r="T61" s="77">
        <v>2</v>
      </c>
      <c r="U61" s="77"/>
      <c r="V61" s="77">
        <v>3</v>
      </c>
      <c r="W61" s="77">
        <v>2</v>
      </c>
      <c r="X61" s="154"/>
      <c r="Y61" s="155">
        <f t="shared" ref="Y61:Y74" si="16">SUM(T61:U61)*$Y$3</f>
        <v>1</v>
      </c>
      <c r="Z61" s="90"/>
    </row>
    <row r="62" spans="7:26" x14ac:dyDescent="0.3">
      <c r="G62" s="65" t="s">
        <v>43</v>
      </c>
      <c r="H62" s="87">
        <f t="shared" si="14"/>
        <v>0</v>
      </c>
      <c r="I62" s="89" t="s">
        <v>73</v>
      </c>
      <c r="J62" s="89">
        <v>1</v>
      </c>
      <c r="K62" s="89"/>
      <c r="L62" s="89"/>
      <c r="M62" s="89"/>
      <c r="N62" s="89"/>
      <c r="O62" s="90">
        <f t="shared" si="15"/>
        <v>0.5</v>
      </c>
      <c r="P62" s="90"/>
      <c r="Q62" s="79"/>
      <c r="R62" s="156" t="s">
        <v>90</v>
      </c>
      <c r="S62" s="81" t="s">
        <v>46</v>
      </c>
      <c r="T62" s="82">
        <v>1</v>
      </c>
      <c r="U62" s="82"/>
      <c r="V62" s="82"/>
      <c r="W62" s="82"/>
      <c r="X62" s="157"/>
      <c r="Y62" s="155">
        <f t="shared" si="16"/>
        <v>0.5</v>
      </c>
      <c r="Z62" s="90"/>
    </row>
    <row r="63" spans="7:26" x14ac:dyDescent="0.3">
      <c r="G63" s="65">
        <f>SUM(H61:H74)</f>
        <v>16</v>
      </c>
      <c r="H63" s="87">
        <f t="shared" si="14"/>
        <v>1</v>
      </c>
      <c r="I63" s="89"/>
      <c r="J63" s="89"/>
      <c r="K63" s="89"/>
      <c r="L63" s="89"/>
      <c r="M63" s="89"/>
      <c r="N63" s="89"/>
      <c r="O63" s="90">
        <f t="shared" si="15"/>
        <v>0</v>
      </c>
      <c r="P63" s="90"/>
      <c r="Q63" s="79"/>
      <c r="R63" s="158"/>
      <c r="S63" s="92" t="s">
        <v>91</v>
      </c>
      <c r="T63" s="3"/>
      <c r="U63" s="93">
        <v>1</v>
      </c>
      <c r="V63" s="3"/>
      <c r="W63" s="3"/>
      <c r="X63" s="159"/>
      <c r="Y63" s="155">
        <f t="shared" si="16"/>
        <v>0.5</v>
      </c>
      <c r="Z63" s="90"/>
    </row>
    <row r="64" spans="7:26" x14ac:dyDescent="0.3">
      <c r="G64" s="65"/>
      <c r="H64" s="87">
        <f>MAX(K64:N64)+MAX(V64:X64)</f>
        <v>0</v>
      </c>
      <c r="I64" s="160" t="s">
        <v>92</v>
      </c>
      <c r="J64" s="116">
        <v>1</v>
      </c>
      <c r="K64" s="116"/>
      <c r="L64" s="116"/>
      <c r="M64" s="116"/>
      <c r="N64" s="161"/>
      <c r="O64" s="90">
        <f t="shared" si="15"/>
        <v>0.5</v>
      </c>
      <c r="P64" s="90"/>
      <c r="Q64" s="79"/>
      <c r="R64" s="158"/>
      <c r="S64" s="92" t="s">
        <v>93</v>
      </c>
      <c r="T64" s="3">
        <v>1</v>
      </c>
      <c r="U64" s="93"/>
      <c r="V64" s="3"/>
      <c r="W64" s="3"/>
      <c r="X64" s="159"/>
      <c r="Y64" s="155">
        <f t="shared" si="16"/>
        <v>0.5</v>
      </c>
      <c r="Z64" s="90"/>
    </row>
    <row r="65" spans="7:26" ht="15" thickBot="1" x14ac:dyDescent="0.35">
      <c r="G65" s="65"/>
      <c r="H65" s="87">
        <f t="shared" ref="H65:H73" si="17">MAX(K65:N65)+MAX(V65:X65)</f>
        <v>1</v>
      </c>
      <c r="I65" s="162" t="s">
        <v>94</v>
      </c>
      <c r="J65" s="93"/>
      <c r="K65" s="93">
        <v>1</v>
      </c>
      <c r="L65" s="93"/>
      <c r="M65" s="93">
        <v>1</v>
      </c>
      <c r="N65" s="163"/>
      <c r="O65" s="90">
        <f t="shared" si="15"/>
        <v>0.5</v>
      </c>
      <c r="P65" s="164"/>
      <c r="Q65" s="79"/>
      <c r="R65" s="165"/>
      <c r="S65" s="100" t="s">
        <v>95</v>
      </c>
      <c r="T65" s="166"/>
      <c r="U65" s="101">
        <v>1</v>
      </c>
      <c r="V65" s="166"/>
      <c r="W65" s="166"/>
      <c r="X65" s="167"/>
      <c r="Y65" s="155">
        <f t="shared" si="16"/>
        <v>0.5</v>
      </c>
      <c r="Z65" s="164"/>
    </row>
    <row r="66" spans="7:26" x14ac:dyDescent="0.3">
      <c r="G66" s="65"/>
      <c r="H66" s="87">
        <f t="shared" si="17"/>
        <v>3</v>
      </c>
      <c r="I66" s="168" t="s">
        <v>65</v>
      </c>
      <c r="J66" s="169"/>
      <c r="K66" s="169">
        <v>2</v>
      </c>
      <c r="L66" s="93"/>
      <c r="M66" s="93"/>
      <c r="N66" s="163"/>
      <c r="O66" s="90">
        <f t="shared" si="15"/>
        <v>1</v>
      </c>
      <c r="P66" s="164"/>
      <c r="Q66" s="79"/>
      <c r="R66" s="45" t="s">
        <v>59</v>
      </c>
      <c r="S66" s="89" t="s">
        <v>60</v>
      </c>
      <c r="U66" s="89">
        <v>1</v>
      </c>
      <c r="X66" s="29">
        <v>1</v>
      </c>
      <c r="Y66" s="155">
        <f t="shared" si="16"/>
        <v>0.5</v>
      </c>
      <c r="Z66" s="164"/>
    </row>
    <row r="67" spans="7:26" x14ac:dyDescent="0.3">
      <c r="G67" s="65"/>
      <c r="H67" s="87"/>
      <c r="I67" s="170" t="s">
        <v>96</v>
      </c>
      <c r="J67" s="171">
        <v>6</v>
      </c>
      <c r="K67" s="171"/>
      <c r="L67" s="124"/>
      <c r="M67" s="124"/>
      <c r="N67" s="172"/>
      <c r="O67" s="90">
        <f t="shared" si="15"/>
        <v>3</v>
      </c>
      <c r="P67" s="164"/>
      <c r="Q67" s="79"/>
      <c r="R67" s="45"/>
      <c r="S67" s="89"/>
      <c r="U67" s="89"/>
      <c r="X67" s="29"/>
      <c r="Y67" s="155">
        <f t="shared" si="16"/>
        <v>0</v>
      </c>
      <c r="Z67" s="164"/>
    </row>
    <row r="68" spans="7:26" x14ac:dyDescent="0.3">
      <c r="G68" s="65"/>
      <c r="H68" s="87">
        <f t="shared" si="17"/>
        <v>0</v>
      </c>
      <c r="I68" s="173"/>
      <c r="J68" s="101"/>
      <c r="K68" s="101"/>
      <c r="L68" s="101"/>
      <c r="M68" s="101"/>
      <c r="N68" s="174"/>
      <c r="O68" s="90">
        <f t="shared" si="15"/>
        <v>0</v>
      </c>
      <c r="P68" s="164"/>
      <c r="Q68" s="79"/>
      <c r="R68" s="45"/>
      <c r="S68" s="89"/>
      <c r="U68" s="89"/>
      <c r="X68" s="29"/>
      <c r="Y68" s="155">
        <f t="shared" si="16"/>
        <v>0</v>
      </c>
      <c r="Z68" s="164"/>
    </row>
    <row r="69" spans="7:26" x14ac:dyDescent="0.3">
      <c r="G69" s="65"/>
      <c r="H69" s="87">
        <f t="shared" si="17"/>
        <v>0</v>
      </c>
      <c r="O69" s="90">
        <f t="shared" si="15"/>
        <v>0</v>
      </c>
      <c r="P69" s="164"/>
      <c r="Q69" s="79"/>
      <c r="R69" s="45"/>
      <c r="S69" s="89"/>
      <c r="U69" s="89"/>
      <c r="X69" s="29"/>
      <c r="Y69" s="155">
        <f t="shared" si="16"/>
        <v>0</v>
      </c>
      <c r="Z69" s="164"/>
    </row>
    <row r="70" spans="7:26" x14ac:dyDescent="0.3">
      <c r="G70" s="65"/>
      <c r="H70" s="87">
        <f t="shared" si="17"/>
        <v>2</v>
      </c>
      <c r="I70" t="s">
        <v>56</v>
      </c>
      <c r="L70">
        <v>2</v>
      </c>
      <c r="M70">
        <v>1</v>
      </c>
      <c r="O70" s="90">
        <f t="shared" si="15"/>
        <v>0</v>
      </c>
      <c r="P70" s="164"/>
      <c r="Q70" s="79"/>
      <c r="R70" s="45"/>
      <c r="S70" s="89"/>
      <c r="U70" s="89"/>
      <c r="X70" s="29"/>
      <c r="Y70" s="155">
        <f t="shared" si="16"/>
        <v>0</v>
      </c>
      <c r="Z70" s="164"/>
    </row>
    <row r="71" spans="7:26" x14ac:dyDescent="0.3">
      <c r="G71" s="65"/>
      <c r="H71" s="87">
        <f t="shared" si="17"/>
        <v>1</v>
      </c>
      <c r="I71" s="88" t="s">
        <v>97</v>
      </c>
      <c r="J71" s="88"/>
      <c r="K71" s="88"/>
      <c r="L71" s="88">
        <v>1</v>
      </c>
      <c r="M71" s="88">
        <v>1</v>
      </c>
      <c r="O71" s="90">
        <f t="shared" si="15"/>
        <v>0</v>
      </c>
      <c r="P71" s="164"/>
      <c r="Q71" s="79"/>
      <c r="R71" s="45"/>
      <c r="S71" s="89"/>
      <c r="U71" s="89"/>
      <c r="X71" s="29"/>
      <c r="Y71" s="155">
        <f t="shared" si="16"/>
        <v>0</v>
      </c>
      <c r="Z71" s="164"/>
    </row>
    <row r="72" spans="7:26" x14ac:dyDescent="0.3">
      <c r="G72" s="65"/>
      <c r="H72" s="87">
        <f t="shared" si="17"/>
        <v>0</v>
      </c>
      <c r="O72" s="90">
        <f t="shared" si="15"/>
        <v>0</v>
      </c>
      <c r="P72" s="164"/>
      <c r="Q72" s="79"/>
      <c r="R72" s="45"/>
      <c r="S72" s="89"/>
      <c r="U72" s="89"/>
      <c r="X72" s="29"/>
      <c r="Y72" s="155">
        <f t="shared" si="16"/>
        <v>0</v>
      </c>
      <c r="Z72" s="164"/>
    </row>
    <row r="73" spans="7:26" x14ac:dyDescent="0.3">
      <c r="G73" s="65"/>
      <c r="H73" s="87">
        <f t="shared" si="17"/>
        <v>2</v>
      </c>
      <c r="I73" s="88" t="s">
        <v>74</v>
      </c>
      <c r="J73" s="88"/>
      <c r="K73" s="88"/>
      <c r="L73" s="88">
        <v>2</v>
      </c>
      <c r="M73" s="88">
        <v>1</v>
      </c>
      <c r="N73" s="89"/>
      <c r="O73" s="90">
        <f t="shared" si="15"/>
        <v>0</v>
      </c>
      <c r="P73" s="164"/>
      <c r="Q73" s="79"/>
      <c r="R73" s="45"/>
      <c r="S73" s="89"/>
      <c r="U73" s="89"/>
      <c r="X73" s="29"/>
      <c r="Y73" s="155">
        <f t="shared" si="16"/>
        <v>0</v>
      </c>
      <c r="Z73" s="164"/>
    </row>
    <row r="74" spans="7:26" ht="15" thickBot="1" x14ac:dyDescent="0.35">
      <c r="G74" s="45"/>
      <c r="H74" s="87">
        <f>MAX(K64:N64)+MAX(V64:X64)</f>
        <v>0</v>
      </c>
      <c r="I74" s="89"/>
      <c r="J74" s="89"/>
      <c r="K74" s="89"/>
      <c r="L74" s="89"/>
      <c r="M74" s="89"/>
      <c r="N74" s="89"/>
      <c r="O74" s="164">
        <f t="shared" si="15"/>
        <v>0</v>
      </c>
      <c r="P74" s="164"/>
      <c r="Q74" s="79"/>
      <c r="R74" s="129"/>
      <c r="S74" s="63"/>
      <c r="T74" s="63"/>
      <c r="U74" s="63"/>
      <c r="V74" s="63"/>
      <c r="W74" s="63"/>
      <c r="X74" s="64"/>
      <c r="Y74" s="155">
        <f t="shared" si="16"/>
        <v>0</v>
      </c>
      <c r="Z74" s="164"/>
    </row>
    <row r="75" spans="7:26" x14ac:dyDescent="0.3">
      <c r="G75" s="146" t="s">
        <v>84</v>
      </c>
      <c r="H75" s="76">
        <f t="shared" ref="H75:H76" si="18">MAX(K75:N75)+MAX(U75:X75)</f>
        <v>0</v>
      </c>
      <c r="I75" s="150"/>
      <c r="J75" s="77"/>
      <c r="K75" s="77"/>
      <c r="L75" s="77"/>
      <c r="M75" s="77"/>
      <c r="N75" s="77"/>
      <c r="O75" s="151">
        <f t="shared" si="15"/>
        <v>0</v>
      </c>
      <c r="P75" s="151"/>
      <c r="Q75" s="60"/>
      <c r="S75" s="24"/>
      <c r="T75" s="24"/>
      <c r="U75" s="24"/>
      <c r="V75" s="24"/>
      <c r="W75" s="24"/>
      <c r="X75" s="24"/>
      <c r="Y75" s="151">
        <f t="shared" ref="Y75:Y76" si="19">(T75+U75)*$Y$3</f>
        <v>0</v>
      </c>
      <c r="Z75" s="151"/>
    </row>
    <row r="76" spans="7:26" ht="15" thickBot="1" x14ac:dyDescent="0.35">
      <c r="G76" s="152" t="s">
        <v>85</v>
      </c>
      <c r="H76" s="130">
        <f t="shared" si="18"/>
        <v>0</v>
      </c>
      <c r="I76" s="62"/>
      <c r="J76" s="63"/>
      <c r="K76" s="63"/>
      <c r="L76" s="63"/>
      <c r="M76" s="63"/>
      <c r="N76" s="63"/>
      <c r="O76" s="149">
        <f t="shared" si="15"/>
        <v>0</v>
      </c>
      <c r="P76" s="149"/>
      <c r="Q76" s="132"/>
      <c r="R76" s="63"/>
      <c r="S76" s="63"/>
      <c r="T76" s="63"/>
      <c r="U76" s="63"/>
      <c r="V76" s="63"/>
      <c r="W76" s="63"/>
      <c r="X76" s="63"/>
      <c r="Y76" s="149">
        <f t="shared" si="19"/>
        <v>0</v>
      </c>
      <c r="Z76" s="149"/>
    </row>
  </sheetData>
  <mergeCells count="1">
    <mergeCell ref="T4:U4"/>
  </mergeCells>
  <conditionalFormatting sqref="D40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Vallani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2021-12-13T19:06:03Z</dcterms:created>
  <dcterms:modified xsi:type="dcterms:W3CDTF">2021-12-13T19:06:32Z</dcterms:modified>
</cp:coreProperties>
</file>