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OneDrive\Documents\Games\King Maker Revisted\Finances_files\"/>
    </mc:Choice>
  </mc:AlternateContent>
  <xr:revisionPtr revIDLastSave="0" documentId="8_{5CC73E5D-6BBF-4800-AD9F-39E25688A280}" xr6:coauthVersionLast="47" xr6:coauthVersionMax="47" xr10:uidLastSave="{00000000-0000-0000-0000-000000000000}"/>
  <bookViews>
    <workbookView xWindow="-108" yWindow="-108" windowWidth="23256" windowHeight="12576" xr2:uid="{65F0D71D-985D-4D6A-A358-6C40AD0C0762}"/>
  </bookViews>
  <sheets>
    <sheet name="Westg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P2" i="1"/>
  <c r="J6" i="1"/>
  <c r="J2" i="1" s="1"/>
  <c r="D18" i="1" s="1"/>
  <c r="D19" i="1" s="1"/>
  <c r="K6" i="1"/>
  <c r="K2" i="1" s="1"/>
  <c r="L6" i="1"/>
  <c r="M6" i="1"/>
  <c r="N6" i="1"/>
  <c r="N2" i="1" s="1"/>
  <c r="T6" i="1"/>
  <c r="U6" i="1"/>
  <c r="V6" i="1"/>
  <c r="W6" i="1"/>
  <c r="M2" i="1" s="1"/>
  <c r="X6" i="1"/>
  <c r="H10" i="1"/>
  <c r="H5" i="1" s="1"/>
  <c r="H6" i="1" s="1"/>
  <c r="H11" i="1"/>
  <c r="G14" i="1" s="1"/>
  <c r="O11" i="1"/>
  <c r="Y11" i="1"/>
  <c r="Y6" i="1" s="1"/>
  <c r="H12" i="1"/>
  <c r="O12" i="1"/>
  <c r="O6" i="1" s="1"/>
  <c r="Y12" i="1"/>
  <c r="H13" i="1"/>
  <c r="O13" i="1"/>
  <c r="Y13" i="1"/>
  <c r="D14" i="1"/>
  <c r="H14" i="1"/>
  <c r="O14" i="1"/>
  <c r="Y14" i="1"/>
  <c r="H15" i="1"/>
  <c r="O15" i="1"/>
  <c r="Y15" i="1"/>
  <c r="H16" i="1"/>
  <c r="O16" i="1"/>
  <c r="Y16" i="1"/>
  <c r="D17" i="1"/>
  <c r="H17" i="1"/>
  <c r="O17" i="1"/>
  <c r="Y17" i="1"/>
  <c r="H18" i="1"/>
  <c r="O18" i="1"/>
  <c r="Y18" i="1"/>
  <c r="H19" i="1"/>
  <c r="O19" i="1"/>
  <c r="Y19" i="1"/>
  <c r="H20" i="1"/>
  <c r="O20" i="1"/>
  <c r="Y20" i="1"/>
  <c r="H21" i="1"/>
  <c r="O21" i="1"/>
  <c r="Y21" i="1"/>
  <c r="H22" i="1"/>
  <c r="O22" i="1"/>
  <c r="Y22" i="1"/>
  <c r="D23" i="1"/>
  <c r="D27" i="1" s="1"/>
  <c r="D30" i="1"/>
  <c r="D32" i="1"/>
  <c r="D33" i="1"/>
  <c r="D34" i="1"/>
  <c r="D35" i="1"/>
  <c r="D36" i="1" s="1"/>
  <c r="D37" i="1" s="1"/>
  <c r="D40" i="1" l="1"/>
  <c r="D2" i="1" s="1"/>
  <c r="O2" i="1"/>
  <c r="A9" i="1" l="1"/>
  <c r="A7" i="1"/>
  <c r="A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3FCEAC47-C718-4C71-B05C-51680DF7D49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Diplomacy OR Intimidation OR Bluff modifier
</t>
        </r>
      </text>
    </comment>
    <comment ref="B8" authorId="0" shapeId="0" xr:uid="{A6FDB6CE-7F36-41C2-AC3A-3BEF6D892FEE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Knowledge:Local modifier</t>
        </r>
      </text>
    </comment>
    <comment ref="B9" authorId="0" shapeId="0" xr:uid="{A6D25BCE-1381-4E42-9547-F779488F53E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profession Merchant modifier</t>
        </r>
      </text>
    </comment>
    <comment ref="B11" authorId="0" shapeId="0" xr:uid="{83F83CC5-19C5-4FD1-A50B-9E735F73394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Only if 'Religious Presence' is worth 4000 or more
Lawful +2, Neutral +1, No Temple 0, Chaotic -1</t>
        </r>
      </text>
    </comment>
    <comment ref="B12" authorId="0" shapeId="0" xr:uid="{9C8B0325-AAED-4C43-8C1B-331C1E4AA4A3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 Only if Defence = 5 or more 
Lawful +1, Good +1, Neutral 0, Chaotic -1, Evil -1</t>
        </r>
      </text>
    </comment>
  </commentList>
</comments>
</file>

<file path=xl/sharedStrings.xml><?xml version="1.0" encoding="utf-8"?>
<sst xmlns="http://schemas.openxmlformats.org/spreadsheetml/2006/main" count="90" uniqueCount="73">
  <si>
    <t>Income</t>
  </si>
  <si>
    <t>Effective</t>
  </si>
  <si>
    <t>Total</t>
  </si>
  <si>
    <t>Stewardship</t>
  </si>
  <si>
    <t>Canals</t>
  </si>
  <si>
    <t>Highways</t>
  </si>
  <si>
    <t>Roads</t>
  </si>
  <si>
    <t>Number</t>
  </si>
  <si>
    <t>Consumption Mods</t>
  </si>
  <si>
    <t>CONSUMPTION BONUSES</t>
  </si>
  <si>
    <t>Subtotal</t>
  </si>
  <si>
    <t>City Districts</t>
  </si>
  <si>
    <t>Urban</t>
  </si>
  <si>
    <t>Rural</t>
  </si>
  <si>
    <t>Semi-Wilderness</t>
  </si>
  <si>
    <t>(3 slots max size 4)</t>
  </si>
  <si>
    <t>Gt Farm</t>
  </si>
  <si>
    <t>Henry &amp; Bai</t>
  </si>
  <si>
    <t>Lebo Farm</t>
  </si>
  <si>
    <t>CONSUMPTION COSTS</t>
  </si>
  <si>
    <t>Road House (Cob of Corn)</t>
  </si>
  <si>
    <t>_ 1x Oxtrain</t>
  </si>
  <si>
    <t>Investors Taxes.</t>
  </si>
  <si>
    <t>__ 3x Mule Train</t>
  </si>
  <si>
    <t>Core Economy</t>
  </si>
  <si>
    <t>INCOME</t>
  </si>
  <si>
    <t>Local Market</t>
  </si>
  <si>
    <t>Shipping Office</t>
  </si>
  <si>
    <t>Warehoue</t>
  </si>
  <si>
    <t xml:space="preserve">Public Bath </t>
  </si>
  <si>
    <t>Serai</t>
  </si>
  <si>
    <t>Public Park</t>
  </si>
  <si>
    <t>Size: Max 20</t>
  </si>
  <si>
    <t>Overall (??) variance =1</t>
  </si>
  <si>
    <t>Townbase</t>
  </si>
  <si>
    <t>Delem</t>
  </si>
  <si>
    <t>Granary</t>
  </si>
  <si>
    <t>None</t>
  </si>
  <si>
    <t>Marshal</t>
  </si>
  <si>
    <t>HH &amp; Graveyard (Pharasma)</t>
  </si>
  <si>
    <t>Mother Beatrix</t>
  </si>
  <si>
    <t>Moderator</t>
  </si>
  <si>
    <t>Fort</t>
  </si>
  <si>
    <t>Viscount Henry</t>
  </si>
  <si>
    <t>Fort Villa (3*)</t>
  </si>
  <si>
    <t>Westgate</t>
  </si>
  <si>
    <t>Cons</t>
  </si>
  <si>
    <t>District Wall</t>
  </si>
  <si>
    <t>xxxx</t>
  </si>
  <si>
    <t>Do not affect size</t>
  </si>
  <si>
    <t>Do  Not Use This Row</t>
  </si>
  <si>
    <t>City Upgrades</t>
  </si>
  <si>
    <t>Approx Population</t>
  </si>
  <si>
    <t xml:space="preserve">Mod </t>
  </si>
  <si>
    <t xml:space="preserve">Name </t>
  </si>
  <si>
    <t>Council</t>
  </si>
  <si>
    <t>Xp</t>
  </si>
  <si>
    <t>Def</t>
  </si>
  <si>
    <t>Stab</t>
  </si>
  <si>
    <t>Loy</t>
  </si>
  <si>
    <t>Econ</t>
  </si>
  <si>
    <t>Spec</t>
  </si>
  <si>
    <t>Buildings</t>
  </si>
  <si>
    <t>Overall Size</t>
  </si>
  <si>
    <t>Economy</t>
  </si>
  <si>
    <t>Owned by Investors</t>
  </si>
  <si>
    <t>Owned by the Stonghold</t>
  </si>
  <si>
    <t>carried Over</t>
  </si>
  <si>
    <t>Profitability</t>
  </si>
  <si>
    <t>Other</t>
  </si>
  <si>
    <t>Tax rate</t>
  </si>
  <si>
    <t>Totals</t>
  </si>
  <si>
    <t>Overall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</si>
</sst>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6337778862885"/>
        <bgColor indexed="64"/>
      </patternFill>
    </fill>
  </fills>
  <borders count="5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n">
        <color rgb="FF7F7F7F"/>
      </right>
      <top/>
      <bottom style="thin">
        <color rgb="FF7F7F7F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4" fillId="4" borderId="0" applyNumberFormat="0" applyBorder="0" applyAlignment="0" applyProtection="0"/>
    <xf numFmtId="0" fontId="4" fillId="5" borderId="1" applyNumberFormat="0" applyAlignment="0" applyProtection="0"/>
    <xf numFmtId="0" fontId="5" fillId="6" borderId="1" applyNumberFormat="0" applyAlignment="0" applyProtection="0"/>
    <xf numFmtId="0" fontId="1" fillId="7" borderId="2" applyNumberFormat="0" applyFont="0" applyAlignment="0" applyProtection="0"/>
    <xf numFmtId="0" fontId="1" fillId="8" borderId="0" applyNumberFormat="0" applyBorder="0" applyAlignment="0" applyProtection="0"/>
  </cellStyleXfs>
  <cellXfs count="116">
    <xf numFmtId="0" fontId="0" fillId="0" borderId="0" xfId="0"/>
    <xf numFmtId="0" fontId="2" fillId="2" borderId="3" xfId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8" borderId="7" xfId="7" applyBorder="1"/>
    <xf numFmtId="0" fontId="1" fillId="8" borderId="3" xfId="7" applyBorder="1"/>
    <xf numFmtId="0" fontId="0" fillId="0" borderId="8" xfId="0" applyBorder="1"/>
    <xf numFmtId="0" fontId="5" fillId="6" borderId="9" xfId="5" applyBorder="1"/>
    <xf numFmtId="0" fontId="5" fillId="6" borderId="10" xfId="5" applyBorder="1"/>
    <xf numFmtId="0" fontId="0" fillId="0" borderId="10" xfId="0" applyBorder="1"/>
    <xf numFmtId="0" fontId="4" fillId="5" borderId="10" xfId="4" applyBorder="1"/>
    <xf numFmtId="0" fontId="5" fillId="9" borderId="10" xfId="5" applyFill="1" applyBorder="1"/>
    <xf numFmtId="0" fontId="0" fillId="9" borderId="10" xfId="0" applyFill="1" applyBorder="1"/>
    <xf numFmtId="0" fontId="0" fillId="0" borderId="9" xfId="0" applyBorder="1"/>
    <xf numFmtId="0" fontId="8" fillId="0" borderId="8" xfId="0" applyFont="1" applyBorder="1"/>
    <xf numFmtId="0" fontId="0" fillId="0" borderId="11" xfId="0" applyBorder="1"/>
    <xf numFmtId="0" fontId="0" fillId="0" borderId="12" xfId="0" applyBorder="1"/>
    <xf numFmtId="0" fontId="8" fillId="0" borderId="13" xfId="0" applyFont="1" applyBorder="1"/>
    <xf numFmtId="0" fontId="1" fillId="8" borderId="14" xfId="7" applyBorder="1"/>
    <xf numFmtId="0" fontId="1" fillId="8" borderId="15" xfId="7" applyBorder="1"/>
    <xf numFmtId="0" fontId="0" fillId="0" borderId="15" xfId="0" applyBorder="1"/>
    <xf numFmtId="0" fontId="5" fillId="6" borderId="16" xfId="5" applyBorder="1"/>
    <xf numFmtId="0" fontId="0" fillId="0" borderId="17" xfId="0" applyBorder="1"/>
    <xf numFmtId="0" fontId="0" fillId="10" borderId="17" xfId="0" applyFill="1" applyBorder="1"/>
    <xf numFmtId="0" fontId="0" fillId="10" borderId="17" xfId="0" applyFill="1" applyBorder="1" applyAlignment="1">
      <alignment horizontal="center"/>
    </xf>
    <xf numFmtId="0" fontId="7" fillId="10" borderId="17" xfId="0" applyFont="1" applyFill="1" applyBorder="1"/>
    <xf numFmtId="0" fontId="0" fillId="9" borderId="18" xfId="0" applyFill="1" applyBorder="1"/>
    <xf numFmtId="0" fontId="5" fillId="6" borderId="19" xfId="5" applyBorder="1"/>
    <xf numFmtId="0" fontId="9" fillId="0" borderId="12" xfId="0" applyFont="1" applyBorder="1"/>
    <xf numFmtId="0" fontId="9" fillId="0" borderId="13" xfId="0" applyFont="1" applyBorder="1"/>
    <xf numFmtId="0" fontId="0" fillId="0" borderId="20" xfId="0" applyBorder="1"/>
    <xf numFmtId="0" fontId="0" fillId="10" borderId="20" xfId="0" applyFill="1" applyBorder="1"/>
    <xf numFmtId="0" fontId="0" fillId="10" borderId="20" xfId="0" applyFill="1" applyBorder="1" applyAlignment="1">
      <alignment horizontal="center"/>
    </xf>
    <xf numFmtId="0" fontId="10" fillId="10" borderId="20" xfId="0" applyFont="1" applyFill="1" applyBorder="1"/>
    <xf numFmtId="0" fontId="5" fillId="6" borderId="21" xfId="5" applyBorder="1"/>
    <xf numFmtId="0" fontId="0" fillId="10" borderId="22" xfId="0" applyFill="1" applyBorder="1"/>
    <xf numFmtId="0" fontId="9" fillId="0" borderId="0" xfId="0" applyFont="1"/>
    <xf numFmtId="0" fontId="0" fillId="10" borderId="22" xfId="0" applyFill="1" applyBorder="1" applyAlignment="1">
      <alignment horizontal="center"/>
    </xf>
    <xf numFmtId="0" fontId="0" fillId="0" borderId="22" xfId="0" applyBorder="1"/>
    <xf numFmtId="0" fontId="5" fillId="6" borderId="23" xfId="5" applyBorder="1"/>
    <xf numFmtId="0" fontId="1" fillId="8" borderId="4" xfId="7" applyBorder="1"/>
    <xf numFmtId="0" fontId="1" fillId="8" borderId="5" xfId="7" applyBorder="1"/>
    <xf numFmtId="0" fontId="0" fillId="7" borderId="24" xfId="6" applyFont="1" applyBorder="1"/>
    <xf numFmtId="0" fontId="0" fillId="7" borderId="25" xfId="6" applyFont="1" applyBorder="1"/>
    <xf numFmtId="0" fontId="0" fillId="7" borderId="26" xfId="6" applyFont="1" applyBorder="1"/>
    <xf numFmtId="0" fontId="0" fillId="7" borderId="27" xfId="6" applyFont="1" applyBorder="1"/>
    <xf numFmtId="0" fontId="5" fillId="6" borderId="28" xfId="5" applyBorder="1"/>
    <xf numFmtId="0" fontId="0" fillId="0" borderId="3" xfId="0" applyBorder="1"/>
    <xf numFmtId="0" fontId="0" fillId="7" borderId="29" xfId="6" applyFont="1" applyBorder="1"/>
    <xf numFmtId="0" fontId="0" fillId="7" borderId="2" xfId="6" applyFont="1"/>
    <xf numFmtId="0" fontId="0" fillId="7" borderId="30" xfId="6" applyFont="1" applyBorder="1"/>
    <xf numFmtId="0" fontId="0" fillId="7" borderId="31" xfId="6" applyFont="1" applyBorder="1"/>
    <xf numFmtId="0" fontId="5" fillId="6" borderId="32" xfId="5" applyBorder="1"/>
    <xf numFmtId="0" fontId="0" fillId="0" borderId="13" xfId="0" applyBorder="1"/>
    <xf numFmtId="0" fontId="0" fillId="0" borderId="22" xfId="0" applyBorder="1" applyAlignment="1">
      <alignment horizontal="center"/>
    </xf>
    <xf numFmtId="0" fontId="5" fillId="6" borderId="33" xfId="5" applyBorder="1"/>
    <xf numFmtId="0" fontId="6" fillId="7" borderId="2" xfId="6" applyFont="1"/>
    <xf numFmtId="0" fontId="9" fillId="7" borderId="2" xfId="6" applyFont="1"/>
    <xf numFmtId="0" fontId="9" fillId="7" borderId="30" xfId="6" applyFont="1" applyBorder="1"/>
    <xf numFmtId="0" fontId="11" fillId="0" borderId="0" xfId="0" applyFont="1"/>
    <xf numFmtId="0" fontId="0" fillId="7" borderId="34" xfId="6" applyFont="1" applyBorder="1"/>
    <xf numFmtId="0" fontId="6" fillId="7" borderId="35" xfId="6" applyFont="1" applyBorder="1"/>
    <xf numFmtId="0" fontId="9" fillId="7" borderId="35" xfId="6" applyFont="1" applyBorder="1"/>
    <xf numFmtId="0" fontId="9" fillId="7" borderId="36" xfId="6" applyFont="1" applyBorder="1"/>
    <xf numFmtId="0" fontId="9" fillId="7" borderId="37" xfId="6" applyFont="1" applyBorder="1"/>
    <xf numFmtId="0" fontId="9" fillId="11" borderId="22" xfId="0" applyFont="1" applyFill="1" applyBorder="1"/>
    <xf numFmtId="0" fontId="7" fillId="12" borderId="22" xfId="0" applyFont="1" applyFill="1" applyBorder="1" applyAlignment="1">
      <alignment horizontal="center" vertical="center" wrapText="1"/>
    </xf>
    <xf numFmtId="0" fontId="0" fillId="0" borderId="38" xfId="0" applyBorder="1"/>
    <xf numFmtId="0" fontId="9" fillId="0" borderId="39" xfId="0" applyFont="1" applyBorder="1"/>
    <xf numFmtId="0" fontId="9" fillId="0" borderId="40" xfId="0" applyFont="1" applyBorder="1"/>
    <xf numFmtId="0" fontId="9" fillId="11" borderId="17" xfId="0" applyFont="1" applyFill="1" applyBorder="1"/>
    <xf numFmtId="0" fontId="7" fillId="12" borderId="39" xfId="0" applyFont="1" applyFill="1" applyBorder="1" applyAlignment="1">
      <alignment horizontal="center" vertical="center" wrapText="1"/>
    </xf>
    <xf numFmtId="0" fontId="7" fillId="12" borderId="39" xfId="0" applyFont="1" applyFill="1" applyBorder="1" applyAlignment="1">
      <alignment horizontal="center"/>
    </xf>
    <xf numFmtId="0" fontId="0" fillId="9" borderId="39" xfId="0" applyFill="1" applyBorder="1"/>
    <xf numFmtId="0" fontId="0" fillId="9" borderId="41" xfId="0" applyFill="1" applyBorder="1"/>
    <xf numFmtId="0" fontId="7" fillId="12" borderId="0" xfId="0" applyFont="1" applyFill="1" applyAlignment="1">
      <alignment horizontal="center" vertical="center" wrapText="1"/>
    </xf>
    <xf numFmtId="0" fontId="7" fillId="12" borderId="0" xfId="0" applyFont="1" applyFill="1" applyAlignment="1">
      <alignment horizontal="center"/>
    </xf>
    <xf numFmtId="0" fontId="0" fillId="9" borderId="0" xfId="0" applyFill="1"/>
    <xf numFmtId="0" fontId="0" fillId="10" borderId="13" xfId="0" applyFill="1" applyBorder="1" applyAlignment="1">
      <alignment horizontal="center"/>
    </xf>
    <xf numFmtId="0" fontId="12" fillId="10" borderId="22" xfId="0" applyFont="1" applyFill="1" applyBorder="1"/>
    <xf numFmtId="2" fontId="0" fillId="0" borderId="8" xfId="0" applyNumberFormat="1" applyBorder="1" applyAlignment="1">
      <alignment horizontal="center"/>
    </xf>
    <xf numFmtId="0" fontId="7" fillId="12" borderId="40" xfId="0" applyFont="1" applyFill="1" applyBorder="1" applyAlignment="1">
      <alignment horizontal="center" vertical="center" wrapText="1"/>
    </xf>
    <xf numFmtId="0" fontId="4" fillId="5" borderId="23" xfId="4" applyBorder="1"/>
    <xf numFmtId="0" fontId="4" fillId="5" borderId="42" xfId="4" applyBorder="1"/>
    <xf numFmtId="0" fontId="4" fillId="5" borderId="1" xfId="4"/>
    <xf numFmtId="0" fontId="4" fillId="5" borderId="43" xfId="4" applyBorder="1"/>
    <xf numFmtId="0" fontId="4" fillId="5" borderId="42" xfId="4" applyBorder="1" applyAlignment="1">
      <alignment horizontal="center"/>
    </xf>
    <xf numFmtId="0" fontId="4" fillId="5" borderId="44" xfId="4" applyBorder="1"/>
    <xf numFmtId="0" fontId="4" fillId="5" borderId="45" xfId="4" applyBorder="1"/>
    <xf numFmtId="0" fontId="4" fillId="5" borderId="46" xfId="4" applyBorder="1"/>
    <xf numFmtId="0" fontId="13" fillId="5" borderId="47" xfId="4" applyFont="1" applyBorder="1"/>
    <xf numFmtId="0" fontId="4" fillId="5" borderId="47" xfId="4" applyBorder="1"/>
    <xf numFmtId="0" fontId="4" fillId="5" borderId="45" xfId="4" applyBorder="1" applyAlignment="1">
      <alignment horizontal="center"/>
    </xf>
    <xf numFmtId="0" fontId="5" fillId="6" borderId="1" xfId="5"/>
    <xf numFmtId="0" fontId="0" fillId="10" borderId="0" xfId="0" applyFill="1"/>
    <xf numFmtId="0" fontId="14" fillId="4" borderId="48" xfId="3" applyBorder="1" applyAlignment="1">
      <alignment horizontal="center"/>
    </xf>
    <xf numFmtId="0" fontId="14" fillId="4" borderId="49" xfId="3" applyBorder="1"/>
    <xf numFmtId="2" fontId="0" fillId="0" borderId="13" xfId="0" applyNumberFormat="1" applyBorder="1" applyAlignment="1">
      <alignment horizontal="center"/>
    </xf>
    <xf numFmtId="0" fontId="7" fillId="13" borderId="0" xfId="0" applyFont="1" applyFill="1" applyAlignment="1">
      <alignment horizontal="center" vertical="center" wrapText="1"/>
    </xf>
    <xf numFmtId="0" fontId="0" fillId="12" borderId="0" xfId="0" applyFill="1"/>
    <xf numFmtId="0" fontId="7" fillId="13" borderId="0" xfId="0" applyFont="1" applyFill="1" applyAlignment="1">
      <alignment horizontal="center"/>
    </xf>
    <xf numFmtId="0" fontId="0" fillId="13" borderId="0" xfId="0" applyFill="1"/>
    <xf numFmtId="0" fontId="14" fillId="4" borderId="50" xfId="3" applyBorder="1" applyAlignment="1">
      <alignment horizontal="center"/>
    </xf>
    <xf numFmtId="0" fontId="14" fillId="4" borderId="51" xfId="3" applyBorder="1"/>
    <xf numFmtId="0" fontId="0" fillId="12" borderId="0" xfId="0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1"/>
    <xf numFmtId="0" fontId="0" fillId="7" borderId="52" xfId="6" applyFont="1" applyBorder="1"/>
    <xf numFmtId="0" fontId="0" fillId="7" borderId="53" xfId="6" applyFont="1" applyBorder="1"/>
    <xf numFmtId="0" fontId="0" fillId="7" borderId="54" xfId="6" applyFont="1" applyBorder="1"/>
    <xf numFmtId="0" fontId="5" fillId="6" borderId="55" xfId="5" applyBorder="1"/>
    <xf numFmtId="0" fontId="0" fillId="7" borderId="56" xfId="6" applyFont="1" applyBorder="1"/>
    <xf numFmtId="0" fontId="0" fillId="7" borderId="57" xfId="6" applyFont="1" applyBorder="1"/>
    <xf numFmtId="0" fontId="0" fillId="7" borderId="58" xfId="6" applyFont="1" applyBorder="1"/>
    <xf numFmtId="0" fontId="3" fillId="3" borderId="0" xfId="2"/>
  </cellXfs>
  <cellStyles count="8">
    <cellStyle name="20% - Accent1" xfId="7" builtinId="30"/>
    <cellStyle name="Bad" xfId="2" builtinId="27"/>
    <cellStyle name="Calculation" xfId="5" builtinId="22"/>
    <cellStyle name="Good" xfId="1" builtinId="26"/>
    <cellStyle name="Input" xfId="4" builtinId="20"/>
    <cellStyle name="Neutral" xfId="3" builtinId="28"/>
    <cellStyle name="Normal" xfId="0" builtinId="0"/>
    <cellStyle name="Note" xfId="6" builtinId="10"/>
  </cellStyles>
  <dxfs count="6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1358C-0CEF-47AF-89AE-B8DB684C82C9}">
  <dimension ref="A1:Z41"/>
  <sheetViews>
    <sheetView tabSelected="1" topLeftCell="E1" workbookViewId="0">
      <selection activeCell="K14" sqref="K14"/>
    </sheetView>
  </sheetViews>
  <sheetFormatPr defaultRowHeight="14.4" x14ac:dyDescent="0.3"/>
  <cols>
    <col min="3" max="3" width="13.88671875" customWidth="1"/>
    <col min="7" max="7" width="16.21875" customWidth="1"/>
    <col min="9" max="9" width="13.77734375" customWidth="1"/>
    <col min="10" max="14" width="6.44140625" customWidth="1"/>
    <col min="18" max="18" width="13.88671875" customWidth="1"/>
    <col min="19" max="19" width="16.77734375" customWidth="1"/>
    <col min="20" max="24" width="6.21875" customWidth="1"/>
  </cols>
  <sheetData>
    <row r="1" spans="1:26" ht="15" thickBot="1" x14ac:dyDescent="0.35">
      <c r="H1" s="106"/>
    </row>
    <row r="2" spans="1:26" x14ac:dyDescent="0.3">
      <c r="C2" s="115" t="s">
        <v>72</v>
      </c>
      <c r="D2" s="115">
        <f>D40+D3+D4</f>
        <v>3.2</v>
      </c>
      <c r="H2" s="106"/>
      <c r="I2" s="50" t="s">
        <v>71</v>
      </c>
      <c r="J2" s="94">
        <f>J6+T6</f>
        <v>8</v>
      </c>
      <c r="K2" s="94">
        <f>K6+U6</f>
        <v>8</v>
      </c>
      <c r="L2" s="94">
        <f>L6+V6</f>
        <v>7</v>
      </c>
      <c r="M2" s="94">
        <f>M6+W6</f>
        <v>7</v>
      </c>
      <c r="N2" s="94">
        <f>N6+X6</f>
        <v>2</v>
      </c>
      <c r="O2" s="94">
        <f>O6+Y6</f>
        <v>8</v>
      </c>
      <c r="P2" s="94">
        <f>P6+Z6</f>
        <v>0</v>
      </c>
      <c r="W2" s="114" t="s">
        <v>70</v>
      </c>
      <c r="X2" s="113"/>
      <c r="Y2" s="112">
        <v>0.2</v>
      </c>
      <c r="Z2" s="111"/>
    </row>
    <row r="3" spans="1:26" ht="15" thickBot="1" x14ac:dyDescent="0.35">
      <c r="C3" s="107" t="s">
        <v>69</v>
      </c>
      <c r="D3" s="107"/>
      <c r="H3" s="106"/>
      <c r="W3" s="110" t="s">
        <v>68</v>
      </c>
      <c r="X3" s="109"/>
      <c r="Y3" s="108">
        <v>0.5</v>
      </c>
    </row>
    <row r="4" spans="1:26" ht="15" thickBot="1" x14ac:dyDescent="0.35">
      <c r="C4" s="107" t="s">
        <v>67</v>
      </c>
      <c r="D4" s="107">
        <v>0</v>
      </c>
      <c r="H4" s="106"/>
      <c r="I4" s="102" t="s">
        <v>66</v>
      </c>
      <c r="J4" s="102"/>
      <c r="K4" s="102"/>
      <c r="Q4" s="95"/>
      <c r="R4" s="100" t="s">
        <v>65</v>
      </c>
      <c r="S4" s="100"/>
      <c r="T4" s="105" t="s">
        <v>64</v>
      </c>
      <c r="U4" s="105"/>
    </row>
    <row r="5" spans="1:26" ht="15.6" thickTop="1" thickBot="1" x14ac:dyDescent="0.35">
      <c r="G5" s="104" t="s">
        <v>63</v>
      </c>
      <c r="H5" s="103">
        <f>SUM(H8:H94)</f>
        <v>19</v>
      </c>
      <c r="I5" s="102" t="s">
        <v>62</v>
      </c>
      <c r="J5" s="101" t="s">
        <v>61</v>
      </c>
      <c r="K5" s="99" t="s">
        <v>60</v>
      </c>
      <c r="L5" s="99" t="s">
        <v>59</v>
      </c>
      <c r="M5" s="99" t="s">
        <v>58</v>
      </c>
      <c r="N5" s="99" t="s">
        <v>57</v>
      </c>
      <c r="O5" s="99" t="s">
        <v>0</v>
      </c>
      <c r="P5" s="99" t="s">
        <v>46</v>
      </c>
      <c r="Q5" s="95"/>
      <c r="R5" s="100" t="s">
        <v>62</v>
      </c>
      <c r="S5" s="100"/>
      <c r="T5" s="77" t="s">
        <v>61</v>
      </c>
      <c r="U5" s="76" t="s">
        <v>60</v>
      </c>
      <c r="V5" s="76" t="s">
        <v>59</v>
      </c>
      <c r="W5" s="76" t="s">
        <v>58</v>
      </c>
      <c r="X5" s="76" t="s">
        <v>57</v>
      </c>
      <c r="Y5" s="76" t="s">
        <v>0</v>
      </c>
      <c r="Z5" s="99" t="s">
        <v>46</v>
      </c>
    </row>
    <row r="6" spans="1:26" ht="15" thickBot="1" x14ac:dyDescent="0.35">
      <c r="A6" s="98" t="s">
        <v>56</v>
      </c>
      <c r="B6" s="17" t="s">
        <v>55</v>
      </c>
      <c r="C6" s="17" t="s">
        <v>54</v>
      </c>
      <c r="D6" s="16" t="s">
        <v>53</v>
      </c>
      <c r="G6" s="97" t="s">
        <v>52</v>
      </c>
      <c r="H6" s="96">
        <f>H5*50</f>
        <v>950</v>
      </c>
      <c r="J6" s="94">
        <f>SUM(J7:J154)</f>
        <v>0</v>
      </c>
      <c r="K6" s="94">
        <f>SUM(K12:K154)</f>
        <v>0</v>
      </c>
      <c r="L6" s="94">
        <f>SUM(L12:L154)</f>
        <v>4</v>
      </c>
      <c r="M6" s="94">
        <f>SUM(M12:M154)</f>
        <v>3</v>
      </c>
      <c r="N6" s="94">
        <f>SUM(N11:N154)</f>
        <v>0</v>
      </c>
      <c r="O6" s="94">
        <f>SUM(O12:O154)</f>
        <v>0</v>
      </c>
      <c r="P6" s="94"/>
      <c r="Q6" s="95"/>
      <c r="T6" s="94">
        <f>SUM(T10:T154)</f>
        <v>8</v>
      </c>
      <c r="U6" s="94">
        <f>SUM(U10:U154)</f>
        <v>8</v>
      </c>
      <c r="V6" s="94">
        <f>SUM(V10:V154)</f>
        <v>3</v>
      </c>
      <c r="W6" s="94">
        <f>SUM(W10:W154)</f>
        <v>4</v>
      </c>
      <c r="X6" s="94">
        <f>SUM(X10:X154)</f>
        <v>2</v>
      </c>
      <c r="Y6" s="94">
        <f>SUM(Y10:Y154)</f>
        <v>8</v>
      </c>
      <c r="Z6" s="94"/>
    </row>
    <row r="7" spans="1:26" ht="15.6" thickTop="1" thickBot="1" x14ac:dyDescent="0.35">
      <c r="A7" s="81">
        <f>($D$2/5)* 2</f>
        <v>1.28</v>
      </c>
      <c r="D7" s="14">
        <v>5</v>
      </c>
      <c r="G7" s="71" t="s">
        <v>51</v>
      </c>
      <c r="H7" s="93" t="s">
        <v>48</v>
      </c>
      <c r="I7" s="91" t="s">
        <v>50</v>
      </c>
      <c r="J7" s="90"/>
      <c r="K7" s="90"/>
      <c r="L7" s="90"/>
      <c r="M7" s="90"/>
      <c r="N7" s="89"/>
      <c r="O7" s="88"/>
      <c r="P7" s="88"/>
      <c r="Q7" s="36"/>
      <c r="R7" s="92"/>
      <c r="S7" s="91" t="s">
        <v>50</v>
      </c>
      <c r="T7" s="90"/>
      <c r="U7" s="90"/>
      <c r="V7" s="90"/>
      <c r="W7" s="90"/>
      <c r="X7" s="89"/>
      <c r="Y7" s="88"/>
    </row>
    <row r="8" spans="1:26" ht="15" thickBot="1" x14ac:dyDescent="0.35">
      <c r="A8" s="81">
        <f>($D$2/5)</f>
        <v>0.64</v>
      </c>
      <c r="D8" s="14">
        <v>5</v>
      </c>
      <c r="G8" s="39" t="s">
        <v>49</v>
      </c>
      <c r="H8" s="87" t="s">
        <v>48</v>
      </c>
      <c r="I8" s="86" t="s">
        <v>47</v>
      </c>
      <c r="J8" s="85"/>
      <c r="K8" s="85"/>
      <c r="L8" s="85">
        <v>1</v>
      </c>
      <c r="M8" s="85">
        <v>1</v>
      </c>
      <c r="N8" s="84"/>
      <c r="O8" s="83"/>
      <c r="P8" s="83"/>
      <c r="Q8" s="36"/>
      <c r="R8" s="86"/>
      <c r="S8" s="86"/>
      <c r="T8" s="85"/>
      <c r="U8" s="85"/>
      <c r="V8" s="85"/>
      <c r="W8" s="85"/>
      <c r="X8" s="84"/>
      <c r="Y8" s="83"/>
      <c r="Z8" s="82" t="s">
        <v>46</v>
      </c>
    </row>
    <row r="9" spans="1:26" ht="15" thickBot="1" x14ac:dyDescent="0.35">
      <c r="A9" s="81">
        <f>($D$2/5)* 2</f>
        <v>1.28</v>
      </c>
      <c r="D9" s="14">
        <v>5</v>
      </c>
      <c r="G9" s="80"/>
      <c r="H9" s="79"/>
      <c r="I9" s="78"/>
      <c r="J9" s="77"/>
      <c r="K9" s="76"/>
      <c r="L9" s="76"/>
      <c r="M9" s="76"/>
      <c r="N9" s="76"/>
      <c r="O9" s="67"/>
      <c r="P9" s="67"/>
      <c r="Q9" s="36"/>
      <c r="R9" s="75"/>
      <c r="S9" s="74"/>
      <c r="T9" s="73"/>
      <c r="U9" s="72"/>
      <c r="V9" s="72"/>
      <c r="W9" s="72"/>
      <c r="X9" s="72"/>
      <c r="Y9" s="67"/>
      <c r="Z9" s="67"/>
    </row>
    <row r="10" spans="1:26" ht="15" thickBot="1" x14ac:dyDescent="0.35">
      <c r="A10" s="7"/>
      <c r="D10" s="14"/>
      <c r="G10" s="71" t="s">
        <v>45</v>
      </c>
      <c r="H10" s="33">
        <f>MAX(K10:N10)+MAX(U10:X10)</f>
        <v>3</v>
      </c>
      <c r="I10" s="37" t="s">
        <v>44</v>
      </c>
      <c r="J10" s="37"/>
      <c r="K10" s="37"/>
      <c r="L10" s="37"/>
      <c r="M10" s="37">
        <v>1</v>
      </c>
      <c r="N10" s="37">
        <v>1</v>
      </c>
      <c r="O10" s="67"/>
      <c r="P10" s="67"/>
      <c r="Q10" s="36"/>
      <c r="R10" s="70" t="s">
        <v>43</v>
      </c>
      <c r="S10" s="69" t="s">
        <v>42</v>
      </c>
      <c r="T10" s="69"/>
      <c r="U10" s="69"/>
      <c r="V10" s="69"/>
      <c r="W10" s="69"/>
      <c r="X10" s="68">
        <v>2</v>
      </c>
      <c r="Y10" s="67"/>
      <c r="Z10" s="67"/>
    </row>
    <row r="11" spans="1:26" ht="15" thickBot="1" x14ac:dyDescent="0.35">
      <c r="A11" s="7"/>
      <c r="B11" t="s">
        <v>41</v>
      </c>
      <c r="C11" t="s">
        <v>37</v>
      </c>
      <c r="D11" s="14"/>
      <c r="G11" s="66"/>
      <c r="H11" s="38">
        <f>MAX(K11:N11)+MAX(U11:X11)</f>
        <v>2</v>
      </c>
      <c r="I11" s="37"/>
      <c r="J11" s="37"/>
      <c r="K11" s="37"/>
      <c r="L11" s="37"/>
      <c r="M11" s="37"/>
      <c r="N11" s="37"/>
      <c r="O11" s="40">
        <f>(J11+K11)*$Y$3</f>
        <v>0</v>
      </c>
      <c r="P11" s="40"/>
      <c r="Q11" s="36"/>
      <c r="R11" s="39" t="s">
        <v>40</v>
      </c>
      <c r="S11" t="s">
        <v>39</v>
      </c>
      <c r="T11">
        <v>1</v>
      </c>
      <c r="V11">
        <v>2</v>
      </c>
      <c r="W11">
        <v>2</v>
      </c>
      <c r="Y11" s="40">
        <f>(T11+U11)*$Y$3</f>
        <v>0.5</v>
      </c>
      <c r="Z11" s="40"/>
    </row>
    <row r="12" spans="1:26" x14ac:dyDescent="0.3">
      <c r="A12" s="7"/>
      <c r="B12" t="s">
        <v>38</v>
      </c>
      <c r="C12" t="s">
        <v>37</v>
      </c>
      <c r="D12" s="14"/>
      <c r="G12" s="66"/>
      <c r="H12" s="38">
        <f>MAX(K12:N12)+MAX(U12:X12)</f>
        <v>2</v>
      </c>
      <c r="I12" s="37" t="s">
        <v>36</v>
      </c>
      <c r="J12" s="37"/>
      <c r="K12" s="37"/>
      <c r="L12" s="37">
        <v>1</v>
      </c>
      <c r="M12" s="37">
        <v>2</v>
      </c>
      <c r="N12" s="37"/>
      <c r="O12" s="40">
        <f>(J12+K12)*$Y$3</f>
        <v>0</v>
      </c>
      <c r="P12" s="40"/>
      <c r="Q12" s="36"/>
      <c r="R12" s="65" t="s">
        <v>35</v>
      </c>
      <c r="S12" s="64" t="s">
        <v>34</v>
      </c>
      <c r="T12" s="63">
        <v>2</v>
      </c>
      <c r="U12" s="63">
        <v>0</v>
      </c>
      <c r="V12" s="62"/>
      <c r="W12" s="62"/>
      <c r="X12" s="61"/>
      <c r="Y12" s="40">
        <f>(T12+U12)*$Y$3</f>
        <v>1</v>
      </c>
      <c r="Z12" s="40"/>
    </row>
    <row r="13" spans="1:26" x14ac:dyDescent="0.3">
      <c r="A13" s="7"/>
      <c r="B13" s="60" t="s">
        <v>33</v>
      </c>
      <c r="C13" s="60"/>
      <c r="D13" s="14"/>
      <c r="G13" s="55" t="s">
        <v>32</v>
      </c>
      <c r="H13" s="38">
        <f>MAX(K13:N13)+MAX(U13:X13)</f>
        <v>3</v>
      </c>
      <c r="I13" s="37" t="s">
        <v>31</v>
      </c>
      <c r="J13" s="37"/>
      <c r="K13" s="37"/>
      <c r="L13" s="37">
        <v>2</v>
      </c>
      <c r="M13" s="37">
        <v>1</v>
      </c>
      <c r="N13" s="37"/>
      <c r="O13" s="40">
        <f>(J13+K13)*$Y$3</f>
        <v>0</v>
      </c>
      <c r="P13" s="40"/>
      <c r="Q13" s="36"/>
      <c r="R13" s="52"/>
      <c r="S13" s="59" t="s">
        <v>30</v>
      </c>
      <c r="T13" s="58"/>
      <c r="U13" s="58">
        <v>1</v>
      </c>
      <c r="V13" s="57"/>
      <c r="W13" s="57"/>
      <c r="X13" s="49"/>
      <c r="Y13" s="40">
        <f>(T13+U13)*$Y$3</f>
        <v>0.5</v>
      </c>
      <c r="Z13" s="40"/>
    </row>
    <row r="14" spans="1:26" ht="15" thickBot="1" x14ac:dyDescent="0.35">
      <c r="A14" s="7"/>
      <c r="C14" s="48" t="s">
        <v>2</v>
      </c>
      <c r="D14" s="56">
        <f>SUM(D7:D13)</f>
        <v>15</v>
      </c>
      <c r="G14" s="55">
        <f>SUM(H11:H20)</f>
        <v>14</v>
      </c>
      <c r="H14" s="38">
        <f>MAX(K14:N14)+MAX(U14:X14)</f>
        <v>2</v>
      </c>
      <c r="I14" s="37" t="s">
        <v>29</v>
      </c>
      <c r="J14" s="37"/>
      <c r="K14" s="37"/>
      <c r="L14" s="37">
        <v>1</v>
      </c>
      <c r="M14" s="37"/>
      <c r="N14" s="37"/>
      <c r="O14" s="40">
        <f>(J14+K14)*$Y$3</f>
        <v>0</v>
      </c>
      <c r="P14" s="40"/>
      <c r="Q14" s="36"/>
      <c r="R14" s="52"/>
      <c r="S14" s="51" t="s">
        <v>28</v>
      </c>
      <c r="T14" s="50"/>
      <c r="U14" s="50">
        <v>1</v>
      </c>
      <c r="V14" s="50"/>
      <c r="W14" s="50"/>
      <c r="X14" s="49"/>
      <c r="Y14" s="40">
        <f>SUM(T14:U14)*$Y$3</f>
        <v>0.5</v>
      </c>
      <c r="Z14" s="40"/>
    </row>
    <row r="15" spans="1:26" ht="15.6" thickTop="1" thickBot="1" x14ac:dyDescent="0.35">
      <c r="A15" s="4"/>
      <c r="B15" s="3"/>
      <c r="C15" s="3"/>
      <c r="D15" s="2"/>
      <c r="G15" s="39"/>
      <c r="H15" s="38">
        <f>MAX(K15:N15)+MAX(U15:X15)</f>
        <v>1</v>
      </c>
      <c r="I15" s="37"/>
      <c r="J15" s="37"/>
      <c r="K15" s="37"/>
      <c r="L15" s="37"/>
      <c r="M15" s="37"/>
      <c r="N15" s="37"/>
      <c r="O15" s="40">
        <f>(J15+K15)*$Y$3</f>
        <v>0</v>
      </c>
      <c r="P15" s="40"/>
      <c r="Q15" s="36"/>
      <c r="R15" s="52"/>
      <c r="S15" s="51" t="s">
        <v>27</v>
      </c>
      <c r="T15" s="50"/>
      <c r="U15" s="50">
        <v>1</v>
      </c>
      <c r="V15" s="50"/>
      <c r="W15" s="50"/>
      <c r="X15" s="49"/>
      <c r="Y15" s="40">
        <f>SUM(T15:U15)*$Y$3</f>
        <v>0.5</v>
      </c>
      <c r="Z15" s="40"/>
    </row>
    <row r="16" spans="1:26" ht="15" thickBot="1" x14ac:dyDescent="0.35">
      <c r="G16" s="39"/>
      <c r="H16" s="38">
        <f>MAX(K16:N16)+MAX(U16:X16)</f>
        <v>1</v>
      </c>
      <c r="I16" s="37"/>
      <c r="J16" s="37"/>
      <c r="K16" s="37"/>
      <c r="L16" s="37"/>
      <c r="M16" s="37"/>
      <c r="N16" s="37"/>
      <c r="O16" s="40">
        <f>(J16+K16)*$Y$3</f>
        <v>0</v>
      </c>
      <c r="P16" s="35"/>
      <c r="Q16" s="36"/>
      <c r="R16" s="52"/>
      <c r="S16" s="51" t="s">
        <v>26</v>
      </c>
      <c r="T16" s="50"/>
      <c r="U16" s="50">
        <v>1</v>
      </c>
      <c r="V16" s="50"/>
      <c r="W16" s="50">
        <v>1</v>
      </c>
      <c r="X16" s="49"/>
      <c r="Y16" s="40">
        <f>SUM(T16:U16)*$Y$3</f>
        <v>0.5</v>
      </c>
      <c r="Z16" s="35"/>
    </row>
    <row r="17" spans="1:26" x14ac:dyDescent="0.3">
      <c r="A17" s="54" t="s">
        <v>25</v>
      </c>
      <c r="B17" s="17"/>
      <c r="C17" s="17" t="s">
        <v>24</v>
      </c>
      <c r="D17" s="53">
        <f>(J6+K6)*$Y$3</f>
        <v>0</v>
      </c>
      <c r="G17" s="39"/>
      <c r="H17" s="38">
        <f>MAX(K17:N17)+MAX(U17:X17)</f>
        <v>0</v>
      </c>
      <c r="I17" s="37"/>
      <c r="J17" s="37"/>
      <c r="K17" s="37"/>
      <c r="L17" s="37"/>
      <c r="M17" s="37"/>
      <c r="N17" s="37"/>
      <c r="O17" s="40">
        <f>(J17+K17)*$Y$3</f>
        <v>0</v>
      </c>
      <c r="P17" s="35"/>
      <c r="Q17" s="36"/>
      <c r="R17" s="52"/>
      <c r="S17" s="51" t="s">
        <v>23</v>
      </c>
      <c r="T17" s="50">
        <v>3</v>
      </c>
      <c r="U17" s="50"/>
      <c r="V17" s="50"/>
      <c r="W17" s="50"/>
      <c r="X17" s="49"/>
      <c r="Y17" s="40">
        <f>SUM(T17:U17)*$Y$3</f>
        <v>1.5</v>
      </c>
      <c r="Z17" s="35"/>
    </row>
    <row r="18" spans="1:26" ht="15" thickBot="1" x14ac:dyDescent="0.35">
      <c r="A18" s="7"/>
      <c r="C18" s="48" t="s">
        <v>22</v>
      </c>
      <c r="D18" s="47">
        <f>(J2+K2)*$Y$2</f>
        <v>3.2</v>
      </c>
      <c r="G18" s="39"/>
      <c r="H18" s="38">
        <f>MAX(K18:N18)+MAX(U18:X18)</f>
        <v>0</v>
      </c>
      <c r="I18" s="37"/>
      <c r="J18" s="37"/>
      <c r="K18" s="37"/>
      <c r="L18" s="37"/>
      <c r="M18" s="37"/>
      <c r="N18" s="37"/>
      <c r="O18" s="40">
        <f>(J18+K18)*$Y$3</f>
        <v>0</v>
      </c>
      <c r="P18" s="35"/>
      <c r="Q18" s="36"/>
      <c r="R18" s="46"/>
      <c r="S18" s="45" t="s">
        <v>21</v>
      </c>
      <c r="T18" s="44">
        <v>2</v>
      </c>
      <c r="U18" s="44"/>
      <c r="V18" s="44"/>
      <c r="W18" s="44"/>
      <c r="X18" s="43"/>
      <c r="Y18" s="40">
        <f>SUM(T18:U18)*$Y$3</f>
        <v>1</v>
      </c>
      <c r="Z18" s="35"/>
    </row>
    <row r="19" spans="1:26" ht="15.6" thickTop="1" thickBot="1" x14ac:dyDescent="0.35">
      <c r="A19" s="4"/>
      <c r="B19" s="3"/>
      <c r="C19" s="42" t="s">
        <v>2</v>
      </c>
      <c r="D19" s="41">
        <f>SUM(D17:D18)</f>
        <v>3.2</v>
      </c>
      <c r="G19" s="39"/>
      <c r="H19" s="38">
        <f>MAX(K19:N19)+MAX(U19:X19)</f>
        <v>2</v>
      </c>
      <c r="I19" s="37"/>
      <c r="J19" s="37"/>
      <c r="K19" s="37"/>
      <c r="L19" s="37"/>
      <c r="M19" s="37"/>
      <c r="N19" s="37"/>
      <c r="O19" s="40">
        <f>(J19+K19)*$Y$3</f>
        <v>0</v>
      </c>
      <c r="P19" s="35"/>
      <c r="Q19" s="36"/>
      <c r="R19" s="31" t="s">
        <v>17</v>
      </c>
      <c r="S19" t="s">
        <v>20</v>
      </c>
      <c r="U19">
        <v>2</v>
      </c>
      <c r="Y19" s="40">
        <f>SUM(T19:U19)*$Y$3</f>
        <v>1</v>
      </c>
      <c r="Z19" s="35"/>
    </row>
    <row r="20" spans="1:26" ht="15" thickBot="1" x14ac:dyDescent="0.35">
      <c r="G20" s="39"/>
      <c r="H20" s="38">
        <f>MAX(K15:N15)+MAX(U15:X15)</f>
        <v>1</v>
      </c>
      <c r="I20" s="37"/>
      <c r="J20" s="37"/>
      <c r="K20" s="37"/>
      <c r="L20" s="37"/>
      <c r="M20" s="37"/>
      <c r="N20" s="37"/>
      <c r="O20" s="35">
        <f>(J20+K20)*$Y$3</f>
        <v>0</v>
      </c>
      <c r="P20" s="35"/>
      <c r="Q20" s="36"/>
      <c r="R20" s="23"/>
      <c r="Y20" s="35">
        <f>SUM(T20:U20)*$Y$3</f>
        <v>0</v>
      </c>
      <c r="Z20" s="35"/>
    </row>
    <row r="21" spans="1:26" x14ac:dyDescent="0.3">
      <c r="A21" s="18" t="s">
        <v>19</v>
      </c>
      <c r="B21" s="17"/>
      <c r="C21" s="17"/>
      <c r="D21" s="16"/>
      <c r="G21" s="34" t="s">
        <v>18</v>
      </c>
      <c r="H21" s="33">
        <f>MAX(K21:N21)+MAX(U21:X21)</f>
        <v>2</v>
      </c>
      <c r="I21" s="30"/>
      <c r="J21" s="29"/>
      <c r="K21" s="29"/>
      <c r="L21" s="29"/>
      <c r="M21" s="29"/>
      <c r="N21" s="29"/>
      <c r="O21" s="28">
        <f>(J21+K21)*$Y$3</f>
        <v>0</v>
      </c>
      <c r="P21" s="28"/>
      <c r="Q21" s="32"/>
      <c r="R21" s="31" t="s">
        <v>17</v>
      </c>
      <c r="S21" s="30" t="s">
        <v>16</v>
      </c>
      <c r="T21" s="29"/>
      <c r="U21" s="29">
        <v>2</v>
      </c>
      <c r="V21" s="29">
        <v>1</v>
      </c>
      <c r="W21" s="29">
        <v>1</v>
      </c>
      <c r="X21" s="16"/>
      <c r="Y21" s="28">
        <f>(T21+U21)*$Y$3</f>
        <v>1</v>
      </c>
      <c r="Z21" s="28"/>
    </row>
    <row r="22" spans="1:26" ht="15" thickBot="1" x14ac:dyDescent="0.35">
      <c r="A22" s="15"/>
      <c r="B22" s="13" t="s">
        <v>7</v>
      </c>
      <c r="C22" s="13"/>
      <c r="D22" s="27"/>
      <c r="G22" s="26" t="s">
        <v>15</v>
      </c>
      <c r="H22" s="25">
        <f>MAX(K22:N22)+MAX(U22:X22)</f>
        <v>0</v>
      </c>
      <c r="I22" s="4"/>
      <c r="J22" s="3"/>
      <c r="K22" s="3"/>
      <c r="L22" s="3"/>
      <c r="M22" s="3"/>
      <c r="N22" s="3"/>
      <c r="O22" s="22">
        <f>(J22+K22)*$Y$3</f>
        <v>0</v>
      </c>
      <c r="P22" s="22"/>
      <c r="Q22" s="24"/>
      <c r="R22" s="23"/>
      <c r="S22" s="4"/>
      <c r="T22" s="3"/>
      <c r="U22" s="3"/>
      <c r="V22" s="3"/>
      <c r="W22" s="3"/>
      <c r="X22" s="2"/>
      <c r="Y22" s="22">
        <f>(T22+U22)*$Y$3</f>
        <v>0</v>
      </c>
      <c r="Z22" s="22"/>
    </row>
    <row r="23" spans="1:26" x14ac:dyDescent="0.3">
      <c r="A23" s="7"/>
      <c r="B23" s="11"/>
      <c r="C23" s="10" t="s">
        <v>14</v>
      </c>
      <c r="D23" s="9">
        <f>B23*0.5</f>
        <v>0</v>
      </c>
    </row>
    <row r="24" spans="1:26" x14ac:dyDescent="0.3">
      <c r="A24" s="7"/>
      <c r="B24" s="11">
        <v>0</v>
      </c>
      <c r="C24" s="10" t="s">
        <v>13</v>
      </c>
      <c r="D24" s="9">
        <v>0</v>
      </c>
    </row>
    <row r="25" spans="1:26" x14ac:dyDescent="0.3">
      <c r="A25" s="7"/>
      <c r="B25" s="11">
        <v>1</v>
      </c>
      <c r="C25" s="10" t="s">
        <v>12</v>
      </c>
      <c r="D25" s="9">
        <v>1</v>
      </c>
    </row>
    <row r="26" spans="1:26" x14ac:dyDescent="0.3">
      <c r="A26" s="7"/>
      <c r="B26" s="11">
        <v>0</v>
      </c>
      <c r="C26" s="10" t="s">
        <v>11</v>
      </c>
      <c r="D26" s="9">
        <v>0</v>
      </c>
    </row>
    <row r="27" spans="1:26" ht="15" thickBot="1" x14ac:dyDescent="0.35">
      <c r="A27" s="4"/>
      <c r="B27" s="21"/>
      <c r="C27" s="20" t="s">
        <v>10</v>
      </c>
      <c r="D27" s="19">
        <f>SUM(D23:D26)</f>
        <v>1</v>
      </c>
    </row>
    <row r="28" spans="1:26" ht="15" thickBot="1" x14ac:dyDescent="0.35"/>
    <row r="29" spans="1:26" x14ac:dyDescent="0.3">
      <c r="A29" s="18" t="s">
        <v>9</v>
      </c>
      <c r="B29" s="17"/>
      <c r="C29" s="17"/>
      <c r="D29" s="16"/>
    </row>
    <row r="30" spans="1:26" x14ac:dyDescent="0.3">
      <c r="A30" s="15"/>
      <c r="C30" t="s">
        <v>8</v>
      </c>
      <c r="D30" s="14">
        <f>P2</f>
        <v>0</v>
      </c>
    </row>
    <row r="31" spans="1:26" x14ac:dyDescent="0.3">
      <c r="A31" s="7"/>
      <c r="B31" s="13" t="s">
        <v>7</v>
      </c>
      <c r="C31" s="13"/>
      <c r="D31" s="12"/>
    </row>
    <row r="32" spans="1:26" x14ac:dyDescent="0.3">
      <c r="A32" s="7"/>
      <c r="B32" s="11"/>
      <c r="C32" s="10" t="s">
        <v>6</v>
      </c>
      <c r="D32" s="9">
        <f>INT(B32/4)</f>
        <v>0</v>
      </c>
    </row>
    <row r="33" spans="1:4" x14ac:dyDescent="0.3">
      <c r="A33" s="7"/>
      <c r="B33" s="11"/>
      <c r="C33" s="10" t="s">
        <v>5</v>
      </c>
      <c r="D33" s="9">
        <f>INT(B33/3)</f>
        <v>0</v>
      </c>
    </row>
    <row r="34" spans="1:4" x14ac:dyDescent="0.3">
      <c r="A34" s="7"/>
      <c r="B34" s="11"/>
      <c r="C34" s="10" t="s">
        <v>4</v>
      </c>
      <c r="D34" s="9">
        <f>B34</f>
        <v>0</v>
      </c>
    </row>
    <row r="35" spans="1:4" x14ac:dyDescent="0.3">
      <c r="A35" s="7"/>
      <c r="C35" t="s">
        <v>3</v>
      </c>
      <c r="D35" s="8">
        <f>INT((D14-10)/5)</f>
        <v>1</v>
      </c>
    </row>
    <row r="36" spans="1:4" ht="15" thickBot="1" x14ac:dyDescent="0.35">
      <c r="A36" s="7"/>
      <c r="C36" s="6" t="s">
        <v>2</v>
      </c>
      <c r="D36" s="5">
        <f>(D30+D35)-D27</f>
        <v>0</v>
      </c>
    </row>
    <row r="37" spans="1:4" ht="15.6" thickTop="1" thickBot="1" x14ac:dyDescent="0.35">
      <c r="A37" s="4"/>
      <c r="B37" s="3"/>
      <c r="C37" s="3" t="s">
        <v>1</v>
      </c>
      <c r="D37" s="2">
        <f>IF(D36&gt;=0,0,D36)</f>
        <v>0</v>
      </c>
    </row>
    <row r="40" spans="1:4" ht="15" thickBot="1" x14ac:dyDescent="0.35">
      <c r="C40" s="1" t="s">
        <v>0</v>
      </c>
      <c r="D40" s="1">
        <f>D19+D37</f>
        <v>3.2</v>
      </c>
    </row>
    <row r="41" spans="1:4" ht="15" thickTop="1" x14ac:dyDescent="0.3"/>
  </sheetData>
  <mergeCells count="1">
    <mergeCell ref="T4:U4"/>
  </mergeCells>
  <conditionalFormatting sqref="D40">
    <cfRule type="cellIs" dxfId="5" priority="4" operator="equal">
      <formula>0</formula>
    </cfRule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D2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greaterThan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Westgate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2022-11-09T08:22:56Z</dcterms:created>
  <dcterms:modified xsi:type="dcterms:W3CDTF">2022-11-09T08:24:56Z</dcterms:modified>
</cp:coreProperties>
</file>