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John\OneDrive\Documents\Games\King Maker Revisted\Finances_files\"/>
    </mc:Choice>
  </mc:AlternateContent>
  <xr:revisionPtr revIDLastSave="0" documentId="13_ncr:1_{5B091628-ED31-4C35-88E3-A12F0B3EA0A5}" xr6:coauthVersionLast="47" xr6:coauthVersionMax="47" xr10:uidLastSave="{00000000-0000-0000-0000-000000000000}"/>
  <bookViews>
    <workbookView xWindow="-108" yWindow="-108" windowWidth="23256" windowHeight="12576" tabRatio="708" firstSheet="1" activeTab="1" xr2:uid="{00000000-000D-0000-FFFF-FFFF00000000}"/>
  </bookViews>
  <sheets>
    <sheet name="DELEM" sheetId="1" r:id="rId1"/>
    <sheet name="WSM" sheetId="3" r:id="rId2"/>
    <sheet name="Yitis" sheetId="11" r:id="rId3"/>
    <sheet name="Abadar" sheetId="9" r:id="rId4"/>
    <sheet name="Pharasma" sheetId="4" r:id="rId5"/>
    <sheet name="Iomedae" sheetId="6" r:id="rId6"/>
    <sheet name="Stigmar" sheetId="12" r:id="rId7"/>
    <sheet name="Roths" sheetId="10" r:id="rId8"/>
    <sheet name="3 Ladies" sheetId="5" r:id="rId9"/>
    <sheet name="Hooktongue Mutual" sheetId="14" r:id="rId10"/>
    <sheet name="House Solanus" sheetId="13" r:id="rId11"/>
    <sheet name="House leMaistre" sheetId="1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6" l="1"/>
  <c r="L10" i="6"/>
  <c r="L11" i="6"/>
  <c r="L12" i="6"/>
  <c r="L13" i="6"/>
  <c r="L14" i="3" l="1"/>
  <c r="L11" i="3"/>
  <c r="L12" i="3"/>
  <c r="L13" i="3"/>
  <c r="L49" i="3"/>
  <c r="L48" i="3"/>
  <c r="L47" i="3"/>
  <c r="L46" i="3"/>
  <c r="K11" i="16"/>
  <c r="J88" i="1"/>
  <c r="J89" i="1"/>
  <c r="J90" i="1"/>
  <c r="K17" i="16"/>
  <c r="K18" i="16"/>
  <c r="K19" i="16"/>
  <c r="K20" i="16"/>
  <c r="K21" i="16"/>
  <c r="K22" i="16"/>
  <c r="K23" i="16"/>
  <c r="K24" i="16"/>
  <c r="K10" i="16"/>
  <c r="L16" i="10"/>
  <c r="L13" i="10"/>
  <c r="L14" i="10"/>
  <c r="L15" i="10"/>
  <c r="E13" i="11" l="1"/>
  <c r="L25" i="9"/>
  <c r="J17" i="12"/>
  <c r="K31" i="16" l="1"/>
  <c r="K30" i="16"/>
  <c r="K29" i="16"/>
  <c r="K28" i="16"/>
  <c r="K27" i="16"/>
  <c r="K26" i="16"/>
  <c r="K25" i="16"/>
  <c r="K16" i="16"/>
  <c r="K15" i="16"/>
  <c r="K14" i="16"/>
  <c r="K9" i="16"/>
  <c r="K8" i="16"/>
  <c r="K7" i="16"/>
  <c r="K6" i="16"/>
  <c r="J5" i="16"/>
  <c r="I5" i="16"/>
  <c r="H5" i="16"/>
  <c r="G5" i="16"/>
  <c r="F5" i="16"/>
  <c r="K5" i="16" l="1"/>
  <c r="E2" i="16" l="1"/>
  <c r="L27" i="14" l="1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K5" i="14"/>
  <c r="J5" i="14"/>
  <c r="I5" i="14"/>
  <c r="H5" i="14"/>
  <c r="G5" i="14"/>
  <c r="C4" i="14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5" i="13" s="1"/>
  <c r="F2" i="13" s="1"/>
  <c r="L7" i="13"/>
  <c r="L6" i="13"/>
  <c r="K5" i="13"/>
  <c r="J5" i="13"/>
  <c r="I5" i="13"/>
  <c r="H5" i="13"/>
  <c r="G5" i="13"/>
  <c r="C4" i="13"/>
  <c r="L26" i="4"/>
  <c r="L27" i="4"/>
  <c r="L28" i="4"/>
  <c r="L29" i="4"/>
  <c r="L43" i="3"/>
  <c r="L42" i="3"/>
  <c r="L41" i="3"/>
  <c r="L40" i="3"/>
  <c r="J15" i="1"/>
  <c r="J48" i="1"/>
  <c r="J91" i="1"/>
  <c r="J87" i="1"/>
  <c r="J86" i="1"/>
  <c r="J85" i="1"/>
  <c r="L14" i="4"/>
  <c r="L15" i="4"/>
  <c r="L16" i="4"/>
  <c r="E7" i="12"/>
  <c r="F7" i="12"/>
  <c r="J10" i="12"/>
  <c r="J11" i="12"/>
  <c r="J12" i="12"/>
  <c r="J13" i="12"/>
  <c r="J14" i="12"/>
  <c r="J15" i="12"/>
  <c r="J16" i="12"/>
  <c r="J9" i="12"/>
  <c r="I7" i="12"/>
  <c r="H7" i="12"/>
  <c r="G7" i="12"/>
  <c r="L5" i="14" l="1"/>
  <c r="F2" i="14"/>
  <c r="A7" i="14"/>
  <c r="A8" i="14"/>
  <c r="A9" i="14"/>
  <c r="A9" i="13"/>
  <c r="A7" i="13"/>
  <c r="A8" i="13"/>
  <c r="D84" i="1"/>
  <c r="J7" i="12"/>
  <c r="F3" i="12" s="1"/>
  <c r="J24" i="1" l="1"/>
  <c r="J25" i="1"/>
  <c r="J26" i="1"/>
  <c r="J27" i="1"/>
  <c r="J28" i="1"/>
  <c r="J29" i="1"/>
  <c r="J30" i="1"/>
  <c r="J31" i="1"/>
  <c r="J32" i="1"/>
  <c r="J33" i="1"/>
  <c r="J34" i="1"/>
  <c r="J23" i="1"/>
  <c r="J17" i="1" a="1"/>
  <c r="J17" i="1" s="1"/>
  <c r="J19" i="1" a="1"/>
  <c r="J19" i="1" s="1"/>
  <c r="J20" i="1" a="1"/>
  <c r="J20" i="1" s="1"/>
  <c r="J21" i="1" a="1"/>
  <c r="J21" i="1" s="1"/>
  <c r="J16" i="1" a="1"/>
  <c r="J16" i="1" s="1"/>
  <c r="J37" i="1"/>
  <c r="J38" i="1"/>
  <c r="J39" i="1"/>
  <c r="J40" i="1"/>
  <c r="J41" i="1"/>
  <c r="J42" i="1"/>
  <c r="J43" i="1"/>
  <c r="J36" i="1"/>
  <c r="J47" i="1"/>
  <c r="J49" i="1"/>
  <c r="J50" i="1"/>
  <c r="J51" i="1"/>
  <c r="J52" i="1"/>
  <c r="J53" i="1"/>
  <c r="J54" i="1"/>
  <c r="J55" i="1"/>
  <c r="J56" i="1"/>
  <c r="J57" i="1"/>
  <c r="J58" i="1"/>
  <c r="J46" i="1"/>
  <c r="L8" i="4"/>
  <c r="L9" i="4"/>
  <c r="L11" i="4"/>
  <c r="L12" i="4"/>
  <c r="L13" i="4"/>
  <c r="L17" i="4"/>
  <c r="L18" i="4"/>
  <c r="L19" i="4"/>
  <c r="L20" i="4"/>
  <c r="L22" i="4"/>
  <c r="L23" i="4"/>
  <c r="L24" i="4"/>
  <c r="L25" i="4"/>
  <c r="L30" i="4"/>
  <c r="L31" i="4"/>
  <c r="L7" i="4"/>
  <c r="L37" i="3"/>
  <c r="L36" i="3"/>
  <c r="L35" i="3"/>
  <c r="L34" i="3"/>
  <c r="L31" i="3"/>
  <c r="L32" i="3"/>
  <c r="L30" i="3"/>
  <c r="L29" i="3"/>
  <c r="L28" i="3"/>
  <c r="L25" i="3"/>
  <c r="L24" i="3"/>
  <c r="L23" i="3"/>
  <c r="L22" i="3"/>
  <c r="L21" i="3"/>
  <c r="L20" i="3"/>
  <c r="L19" i="3"/>
  <c r="L18" i="3"/>
  <c r="L9" i="3"/>
  <c r="L10" i="3"/>
  <c r="L15" i="3"/>
  <c r="L16" i="3"/>
  <c r="L8" i="3"/>
  <c r="H5" i="3"/>
  <c r="L8" i="10"/>
  <c r="L9" i="10"/>
  <c r="L10" i="10"/>
  <c r="L11" i="10"/>
  <c r="L12" i="10"/>
  <c r="L7" i="10"/>
  <c r="H5" i="10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7" i="6"/>
  <c r="L8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6" i="6"/>
  <c r="L6" i="4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6" i="9"/>
  <c r="L27" i="9"/>
  <c r="L6" i="9"/>
  <c r="L7" i="9"/>
  <c r="L8" i="9"/>
  <c r="L9" i="9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7" i="11"/>
  <c r="J100" i="1"/>
  <c r="J101" i="1"/>
  <c r="J102" i="1"/>
  <c r="J103" i="1"/>
  <c r="J104" i="1"/>
  <c r="J105" i="1"/>
  <c r="J106" i="1"/>
  <c r="J99" i="1"/>
  <c r="J98" i="1"/>
  <c r="J97" i="1"/>
  <c r="J81" i="1"/>
  <c r="J80" i="1"/>
  <c r="J79" i="1"/>
  <c r="J77" i="1"/>
  <c r="J76" i="1"/>
  <c r="J75" i="1"/>
  <c r="J74" i="1"/>
  <c r="J70" i="1"/>
  <c r="J69" i="1"/>
  <c r="J68" i="1"/>
  <c r="J67" i="1"/>
  <c r="J66" i="1"/>
  <c r="J65" i="1"/>
  <c r="J64" i="1"/>
  <c r="J63" i="1"/>
  <c r="J10" i="1"/>
  <c r="J11" i="1"/>
  <c r="J13" i="1"/>
  <c r="J9" i="1"/>
  <c r="L5" i="6" l="1"/>
  <c r="L5" i="3"/>
  <c r="D45" i="1"/>
  <c r="L5" i="4"/>
  <c r="D78" i="1"/>
  <c r="D73" i="1"/>
  <c r="K5" i="11" l="1"/>
  <c r="J5" i="11"/>
  <c r="I5" i="11"/>
  <c r="H5" i="11"/>
  <c r="C4" i="11"/>
  <c r="L5" i="11" l="1"/>
  <c r="F2" i="11" s="1"/>
  <c r="K5" i="10" l="1"/>
  <c r="J5" i="10"/>
  <c r="I5" i="10"/>
  <c r="G5" i="10"/>
  <c r="C4" i="10"/>
  <c r="L5" i="10" l="1"/>
  <c r="F2" i="10" s="1"/>
  <c r="K5" i="9" l="1"/>
  <c r="J5" i="9"/>
  <c r="I5" i="9"/>
  <c r="H5" i="9"/>
  <c r="G5" i="9"/>
  <c r="C4" i="9"/>
  <c r="L5" i="9" l="1"/>
  <c r="A9" i="9" s="1"/>
  <c r="A10" i="9" l="1"/>
  <c r="F2" i="9"/>
  <c r="A7" i="9"/>
  <c r="A8" i="9"/>
  <c r="K5" i="6" l="1"/>
  <c r="J5" i="6"/>
  <c r="I5" i="6"/>
  <c r="H5" i="6"/>
  <c r="G5" i="6"/>
  <c r="C4" i="6"/>
  <c r="K5" i="5"/>
  <c r="J5" i="5"/>
  <c r="I5" i="5"/>
  <c r="H5" i="5"/>
  <c r="G5" i="5"/>
  <c r="C4" i="5"/>
  <c r="A9" i="6" l="1"/>
  <c r="L5" i="5"/>
  <c r="A8" i="5" s="1"/>
  <c r="K5" i="4"/>
  <c r="J5" i="4"/>
  <c r="I5" i="4"/>
  <c r="H5" i="4"/>
  <c r="G5" i="4"/>
  <c r="C4" i="4"/>
  <c r="Q8" i="3"/>
  <c r="K5" i="3"/>
  <c r="J5" i="3"/>
  <c r="I5" i="3"/>
  <c r="G5" i="3"/>
  <c r="C4" i="3"/>
  <c r="I8" i="1"/>
  <c r="H8" i="1"/>
  <c r="G8" i="1"/>
  <c r="F8" i="1"/>
  <c r="E8" i="1"/>
  <c r="B44" i="1" l="1"/>
  <c r="G2" i="1" s="1"/>
  <c r="J8" i="1"/>
  <c r="A9" i="4"/>
  <c r="D62" i="1"/>
  <c r="A10" i="6"/>
  <c r="F2" i="6"/>
  <c r="A7" i="6"/>
  <c r="A9" i="5"/>
  <c r="F2" i="5"/>
  <c r="A8" i="6"/>
  <c r="A7" i="5"/>
  <c r="D14" i="1"/>
  <c r="D35" i="1"/>
  <c r="D22" i="1"/>
  <c r="D96" i="1"/>
  <c r="B14" i="1" l="1"/>
  <c r="G3" i="1" s="1"/>
  <c r="B62" i="1"/>
  <c r="G1" i="1" s="1"/>
  <c r="A10" i="4"/>
  <c r="A7" i="4"/>
  <c r="A8" i="4"/>
  <c r="A10" i="3"/>
  <c r="A8" i="3"/>
  <c r="A7" i="3"/>
  <c r="A9" i="3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Tusk</t>
        </r>
      </text>
    </comment>
    <comment ref="D9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Restov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<sst xmlns="http://schemas.openxmlformats.org/spreadsheetml/2006/main" count="474" uniqueCount="215">
  <si>
    <t>Delem North Spending Money</t>
  </si>
  <si>
    <t>Owned by Investors</t>
  </si>
  <si>
    <t>Economy</t>
  </si>
  <si>
    <t>Owner</t>
  </si>
  <si>
    <t>Buildings</t>
  </si>
  <si>
    <t>Taxable</t>
  </si>
  <si>
    <t>Loyalty</t>
  </si>
  <si>
    <t>Stability</t>
  </si>
  <si>
    <t>Defence</t>
  </si>
  <si>
    <t>Income</t>
  </si>
  <si>
    <t>Tusk</t>
  </si>
  <si>
    <t>Pharasma's Abbey</t>
  </si>
  <si>
    <t>Newgate</t>
  </si>
  <si>
    <t>Graveyard</t>
  </si>
  <si>
    <t>Outpost</t>
  </si>
  <si>
    <t>Ringbridge</t>
  </si>
  <si>
    <t>Delem Trading. Income</t>
  </si>
  <si>
    <t>The  merchant company of House leMaistre</t>
  </si>
  <si>
    <t xml:space="preserve">North = </t>
  </si>
  <si>
    <t>New Stetven. Income=</t>
  </si>
  <si>
    <t>Amelie de leMaistre</t>
  </si>
  <si>
    <t>Mansion (original holding)</t>
  </si>
  <si>
    <t>Local Base</t>
  </si>
  <si>
    <t>Serai</t>
  </si>
  <si>
    <t>Brundeston. Income=</t>
  </si>
  <si>
    <t>Peter and Arice leMaistre-Bowe</t>
  </si>
  <si>
    <t>Town Base *</t>
  </si>
  <si>
    <t>Shipping Office</t>
  </si>
  <si>
    <t>warehouse</t>
  </si>
  <si>
    <t>1x Ox Train</t>
  </si>
  <si>
    <t>Sway. Income=</t>
  </si>
  <si>
    <t>Warehouse</t>
  </si>
  <si>
    <t>Restov. Income =</t>
  </si>
  <si>
    <t>Ricard de leMaistre</t>
  </si>
  <si>
    <t>Henry leMaistre</t>
  </si>
  <si>
    <t>Vik</t>
  </si>
  <si>
    <t>Taxed</t>
  </si>
  <si>
    <t>Buildings (Influence)</t>
  </si>
  <si>
    <t>Owners</t>
  </si>
  <si>
    <t>Oston</t>
  </si>
  <si>
    <t>Whiterun</t>
  </si>
  <si>
    <t>WSM</t>
  </si>
  <si>
    <t>Kendrick</t>
  </si>
  <si>
    <t>Debts</t>
  </si>
  <si>
    <t>WSM Owes</t>
  </si>
  <si>
    <t>bp</t>
  </si>
  <si>
    <t>Total</t>
  </si>
  <si>
    <t>The Order of Pharasma in Tusk.</t>
  </si>
  <si>
    <t>Three Ladies Schools.</t>
  </si>
  <si>
    <t>School</t>
  </si>
  <si>
    <t xml:space="preserve">bank = </t>
  </si>
  <si>
    <t>To Spend</t>
  </si>
  <si>
    <t>* Library</t>
  </si>
  <si>
    <t>* Sword School</t>
  </si>
  <si>
    <t>TUSK</t>
  </si>
  <si>
    <t>Kunlun</t>
  </si>
  <si>
    <t>Watchtower/shrine</t>
  </si>
  <si>
    <t>Local market</t>
  </si>
  <si>
    <t>Local Market</t>
  </si>
  <si>
    <t>4715 = spent.  Current figures for 4716</t>
  </si>
  <si>
    <t>Mercenary Base</t>
  </si>
  <si>
    <t>Town Base</t>
  </si>
  <si>
    <t>House of Abadar</t>
  </si>
  <si>
    <t>Cathedral</t>
  </si>
  <si>
    <t>Bank</t>
  </si>
  <si>
    <t>Borric</t>
  </si>
  <si>
    <t>Mariam</t>
  </si>
  <si>
    <t>Val</t>
  </si>
  <si>
    <t>And Crypts</t>
  </si>
  <si>
    <t>Iomedae's Mission</t>
  </si>
  <si>
    <t>Holy House</t>
  </si>
  <si>
    <t>Midmarch</t>
  </si>
  <si>
    <t>Greater Tusk</t>
  </si>
  <si>
    <t>Shop</t>
  </si>
  <si>
    <t>Donations</t>
  </si>
  <si>
    <t>leMaistre</t>
  </si>
  <si>
    <t>Lebeda-Ondari</t>
  </si>
  <si>
    <t>Lodkova-Sud</t>
  </si>
  <si>
    <t>Bai</t>
  </si>
  <si>
    <t>Iomedae</t>
  </si>
  <si>
    <t>Hopyard</t>
  </si>
  <si>
    <t>Dragon's Den</t>
  </si>
  <si>
    <t>Brewery</t>
  </si>
  <si>
    <t>Outpost (Rothyard)</t>
  </si>
  <si>
    <t>Roths</t>
  </si>
  <si>
    <t xml:space="preserve">Tusk </t>
  </si>
  <si>
    <t>Mansion</t>
  </si>
  <si>
    <t>Priory</t>
  </si>
  <si>
    <t>Crypt</t>
  </si>
  <si>
    <t>Eastgate</t>
  </si>
  <si>
    <t>_ 1x Mule Train</t>
  </si>
  <si>
    <t xml:space="preserve">Shop </t>
  </si>
  <si>
    <t>Community Centre</t>
  </si>
  <si>
    <t>House Yitis</t>
  </si>
  <si>
    <t>GT shrine</t>
  </si>
  <si>
    <t xml:space="preserve">Lesser Trade Route to Mivon </t>
  </si>
  <si>
    <t>Merchant Store</t>
  </si>
  <si>
    <t>Lesser Trade Route Restov)</t>
  </si>
  <si>
    <t xml:space="preserve">Town Base </t>
  </si>
  <si>
    <t>Westgate</t>
  </si>
  <si>
    <t>No Base</t>
  </si>
  <si>
    <t>Plans</t>
  </si>
  <si>
    <t>New Dawn</t>
  </si>
  <si>
    <t>Tatzleford</t>
  </si>
  <si>
    <t>By population Size: This may change as settlements grow</t>
  </si>
  <si>
    <t>Done</t>
  </si>
  <si>
    <t>Dosalic Estates</t>
  </si>
  <si>
    <t>Silverton</t>
  </si>
  <si>
    <t>Reedham</t>
  </si>
  <si>
    <t>1x Mule Train</t>
  </si>
  <si>
    <t>Great market</t>
  </si>
  <si>
    <t>East</t>
  </si>
  <si>
    <t>South</t>
  </si>
  <si>
    <t>Outpost (Village)</t>
  </si>
  <si>
    <t>Tavern (Dragonette)</t>
  </si>
  <si>
    <t>profitability</t>
  </si>
  <si>
    <t>Lesser Trade route (Tusk)</t>
  </si>
  <si>
    <t>Special</t>
  </si>
  <si>
    <t>special</t>
  </si>
  <si>
    <t>Delem South spending Money</t>
  </si>
  <si>
    <t>Delem East Spending Money</t>
  </si>
  <si>
    <t>Econ</t>
  </si>
  <si>
    <t>econ</t>
  </si>
  <si>
    <t xml:space="preserve">Buildings </t>
  </si>
  <si>
    <t>Domitius</t>
  </si>
  <si>
    <t>Personal Holding</t>
  </si>
  <si>
    <t>(Town Base - Water)</t>
  </si>
  <si>
    <t>Lutz</t>
  </si>
  <si>
    <t>Iron Keep</t>
  </si>
  <si>
    <t>Holy House (Torag)</t>
  </si>
  <si>
    <t>New Dawn (main Village)</t>
  </si>
  <si>
    <t>Mercenary Barracks</t>
  </si>
  <si>
    <t>Church of Torag</t>
  </si>
  <si>
    <t>Torag (House Stigmar)</t>
  </si>
  <si>
    <t>Totals</t>
  </si>
  <si>
    <t>Wyvern Bridge</t>
  </si>
  <si>
    <t>The Happy Drover (Road House)</t>
  </si>
  <si>
    <t>Done for 4716</t>
  </si>
  <si>
    <t>__ 3x Mule trains</t>
  </si>
  <si>
    <t>__ 1x Ox Train</t>
  </si>
  <si>
    <t>3x mule trains</t>
  </si>
  <si>
    <t>2x Ox Train</t>
  </si>
  <si>
    <t>Lesser Trade Route (Restov)</t>
  </si>
  <si>
    <t>New Dawn (Mine)</t>
  </si>
  <si>
    <t>Apple Lodge</t>
  </si>
  <si>
    <t>2x Mule Trains</t>
  </si>
  <si>
    <t>1x Mule Trains</t>
  </si>
  <si>
    <t>Gt Shrine (Chantry)</t>
  </si>
  <si>
    <t>Graveyards</t>
  </si>
  <si>
    <t xml:space="preserve">Henry leMaistre </t>
  </si>
  <si>
    <t>Chapel</t>
  </si>
  <si>
    <t>Dom</t>
  </si>
  <si>
    <t>Alisa</t>
  </si>
  <si>
    <t>Kiera</t>
  </si>
  <si>
    <t>House Solanus</t>
  </si>
  <si>
    <t>Tusk Hinterland</t>
  </si>
  <si>
    <t>Vineyard</t>
  </si>
  <si>
    <t>Hooktongue Mutual</t>
  </si>
  <si>
    <t>Verna</t>
  </si>
  <si>
    <t>Meeting Hall</t>
  </si>
  <si>
    <t xml:space="preserve">Community Jetty </t>
  </si>
  <si>
    <t>Litwin Cove</t>
  </si>
  <si>
    <t>Outpost (Rothvin)</t>
  </si>
  <si>
    <t>Wharf (Max 13)</t>
  </si>
  <si>
    <t>Fortified manor &amp; parks</t>
  </si>
  <si>
    <t>Who</t>
  </si>
  <si>
    <t>Where</t>
  </si>
  <si>
    <t>Oulook</t>
  </si>
  <si>
    <t>Junction</t>
  </si>
  <si>
    <t>Rikka</t>
  </si>
  <si>
    <t>Tusk (Port Henry)</t>
  </si>
  <si>
    <t>Exotic Weaponsmith</t>
  </si>
  <si>
    <t>Junction Hinterland</t>
  </si>
  <si>
    <t>Farm</t>
  </si>
  <si>
    <t>Tib</t>
  </si>
  <si>
    <t>Fortified Villa</t>
  </si>
  <si>
    <t>Museum</t>
  </si>
  <si>
    <t>(Florin)</t>
  </si>
  <si>
    <t>Chapel(Torag)</t>
  </si>
  <si>
    <t>Gt Shrine &amp; Craft Workshop</t>
  </si>
  <si>
    <t>Loan (1 years remaining)</t>
  </si>
  <si>
    <t>4717 done</t>
  </si>
  <si>
    <t>Pemar leMaistre</t>
  </si>
  <si>
    <t>Apartment Block</t>
  </si>
  <si>
    <t>4717 -  Bank</t>
  </si>
  <si>
    <t>Abadar</t>
  </si>
  <si>
    <t>_ Shallops x2</t>
  </si>
  <si>
    <t>_ Fishing Boats</t>
  </si>
  <si>
    <t>___2x Fishing Boat</t>
  </si>
  <si>
    <t>4717 complete</t>
  </si>
  <si>
    <t>Tavern (Henry's Arms)</t>
  </si>
  <si>
    <t>Tenement Block</t>
  </si>
  <si>
    <t>2x community boats</t>
  </si>
  <si>
    <t>Beatrix Personal)</t>
  </si>
  <si>
    <t>Pemar deleMaistre</t>
  </si>
  <si>
    <t xml:space="preserve"> - Mule train</t>
  </si>
  <si>
    <t>_ Ox Train</t>
  </si>
  <si>
    <t>4717 spending</t>
  </si>
  <si>
    <t>3x Mule Train</t>
  </si>
  <si>
    <t>__ 1x Oxtrain</t>
  </si>
  <si>
    <t xml:space="preserve"> _ 2x Ox Train</t>
  </si>
  <si>
    <t>___3x  Mule train</t>
  </si>
  <si>
    <t>Sword School</t>
  </si>
  <si>
    <t>Henry &amp; Bai</t>
  </si>
  <si>
    <t>1x Oxtrain</t>
  </si>
  <si>
    <t xml:space="preserve"> 1x ox train</t>
  </si>
  <si>
    <t>Mound</t>
  </si>
  <si>
    <t>_ Armed Keelers x1</t>
  </si>
  <si>
    <t>Boatyard</t>
  </si>
  <si>
    <t>Iomedae's Friary</t>
  </si>
  <si>
    <t>* Private Guards for Hire</t>
  </si>
  <si>
    <t>TUSK Mission</t>
  </si>
  <si>
    <t>Winery (brewery)</t>
  </si>
  <si>
    <t>Tusk (shrike Bastion)</t>
  </si>
  <si>
    <t>Fortified manor &amp; Gt shrine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</si>
</sst>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u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trike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</fills>
  <borders count="5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 style="thin">
        <color rgb="FFB2B2B2"/>
      </right>
      <top style="medium">
        <color rgb="FF0070C0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rgb="FF0070C0"/>
      </top>
      <bottom style="thin">
        <color rgb="FFB2B2B2"/>
      </bottom>
      <diagonal/>
    </border>
    <border>
      <left style="thin">
        <color rgb="FFB2B2B2"/>
      </left>
      <right style="medium">
        <color rgb="FF0070C0"/>
      </right>
      <top style="medium">
        <color rgb="FF0070C0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/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2" applyNumberFormat="0" applyFont="0" applyAlignment="0" applyProtection="0"/>
    <xf numFmtId="0" fontId="15" fillId="4" borderId="20" applyNumberFormat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8">
    <xf numFmtId="0" fontId="0" fillId="0" borderId="0" xfId="0"/>
    <xf numFmtId="0" fontId="0" fillId="6" borderId="0" xfId="0" applyFill="1"/>
    <xf numFmtId="0" fontId="6" fillId="6" borderId="0" xfId="0" applyFont="1" applyFill="1" applyAlignment="1">
      <alignment horizontal="center" vertical="center" wrapText="1"/>
    </xf>
    <xf numFmtId="0" fontId="4" fillId="4" borderId="1" xfId="4"/>
    <xf numFmtId="0" fontId="4" fillId="4" borderId="3" xfId="4" applyBorder="1"/>
    <xf numFmtId="0" fontId="4" fillId="4" borderId="4" xfId="4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0" xfId="0" applyBorder="1"/>
    <xf numFmtId="0" fontId="0" fillId="7" borderId="0" xfId="0" applyFont="1" applyFill="1"/>
    <xf numFmtId="0" fontId="0" fillId="7" borderId="0" xfId="0" applyFill="1" applyAlignment="1">
      <alignment horizontal="left"/>
    </xf>
    <xf numFmtId="0" fontId="0" fillId="7" borderId="0" xfId="0" applyFill="1"/>
    <xf numFmtId="0" fontId="6" fillId="7" borderId="0" xfId="0" applyFont="1" applyFill="1"/>
    <xf numFmtId="0" fontId="2" fillId="2" borderId="0" xfId="2"/>
    <xf numFmtId="0" fontId="2" fillId="2" borderId="2" xfId="2" applyBorder="1"/>
    <xf numFmtId="0" fontId="2" fillId="2" borderId="2" xfId="2" applyBorder="1" applyAlignment="1">
      <alignment horizontal="left"/>
    </xf>
    <xf numFmtId="0" fontId="3" fillId="3" borderId="0" xfId="3"/>
    <xf numFmtId="0" fontId="0" fillId="0" borderId="0" xfId="0" quotePrefix="1"/>
    <xf numFmtId="9" fontId="0" fillId="0" borderId="0" xfId="1" applyFont="1"/>
    <xf numFmtId="2" fontId="0" fillId="0" borderId="0" xfId="0" applyNumberFormat="1"/>
    <xf numFmtId="0" fontId="3" fillId="3" borderId="1" xfId="3" applyBorder="1"/>
    <xf numFmtId="0" fontId="0" fillId="0" borderId="6" xfId="0" applyBorder="1"/>
    <xf numFmtId="0" fontId="3" fillId="3" borderId="8" xfId="3" applyBorder="1"/>
    <xf numFmtId="0" fontId="3" fillId="3" borderId="9" xfId="3" applyBorder="1"/>
    <xf numFmtId="0" fontId="3" fillId="3" borderId="10" xfId="3" applyBorder="1"/>
    <xf numFmtId="0" fontId="6" fillId="0" borderId="0" xfId="0" applyFont="1"/>
    <xf numFmtId="0" fontId="0" fillId="0" borderId="11" xfId="0" applyBorder="1" applyAlignment="1">
      <alignment horizontal="center"/>
    </xf>
    <xf numFmtId="0" fontId="5" fillId="0" borderId="0" xfId="0" applyFont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9" fillId="0" borderId="0" xfId="0" applyFont="1"/>
    <xf numFmtId="0" fontId="2" fillId="2" borderId="13" xfId="2" applyBorder="1"/>
    <xf numFmtId="0" fontId="2" fillId="2" borderId="13" xfId="2" applyBorder="1" applyAlignment="1">
      <alignment horizontal="left"/>
    </xf>
    <xf numFmtId="0" fontId="2" fillId="2" borderId="14" xfId="2" applyBorder="1"/>
    <xf numFmtId="0" fontId="0" fillId="0" borderId="18" xfId="0" applyBorder="1"/>
    <xf numFmtId="0" fontId="0" fillId="0" borderId="19" xfId="0" applyBorder="1"/>
    <xf numFmtId="0" fontId="0" fillId="5" borderId="2" xfId="5" applyFont="1" applyBorder="1"/>
    <xf numFmtId="0" fontId="2" fillId="2" borderId="0" xfId="2" applyBorder="1"/>
    <xf numFmtId="0" fontId="0" fillId="0" borderId="0" xfId="0" applyBorder="1" applyAlignment="1">
      <alignment horizontal="center"/>
    </xf>
    <xf numFmtId="0" fontId="0" fillId="0" borderId="15" xfId="0" applyBorder="1"/>
    <xf numFmtId="0" fontId="0" fillId="8" borderId="12" xfId="0" applyFill="1" applyBorder="1"/>
    <xf numFmtId="0" fontId="9" fillId="0" borderId="0" xfId="0" applyFont="1" applyBorder="1"/>
    <xf numFmtId="0" fontId="0" fillId="0" borderId="0" xfId="0" applyFill="1" applyBorder="1"/>
    <xf numFmtId="0" fontId="0" fillId="0" borderId="0" xfId="0" applyAlignment="1">
      <alignment horizontal="right"/>
    </xf>
    <xf numFmtId="0" fontId="6" fillId="6" borderId="0" xfId="0" applyFont="1" applyFill="1" applyAlignment="1">
      <alignment horizontal="right" vertical="center" wrapText="1"/>
    </xf>
    <xf numFmtId="0" fontId="4" fillId="4" borderId="1" xfId="4" applyAlignment="1">
      <alignment horizontal="right"/>
    </xf>
    <xf numFmtId="0" fontId="4" fillId="4" borderId="4" xfId="4" applyBorder="1" applyAlignment="1">
      <alignment horizontal="right"/>
    </xf>
    <xf numFmtId="0" fontId="0" fillId="0" borderId="0" xfId="0" applyBorder="1" applyAlignment="1">
      <alignment horizontal="right"/>
    </xf>
    <xf numFmtId="0" fontId="0" fillId="6" borderId="0" xfId="0" applyFill="1" applyAlignment="1">
      <alignment horizontal="center"/>
    </xf>
    <xf numFmtId="164" fontId="2" fillId="2" borderId="13" xfId="2" applyNumberFormat="1" applyBorder="1" applyAlignment="1">
      <alignment horizontal="left"/>
    </xf>
    <xf numFmtId="0" fontId="0" fillId="0" borderId="0" xfId="0" applyAlignment="1">
      <alignment horizontal="left"/>
    </xf>
    <xf numFmtId="0" fontId="6" fillId="6" borderId="0" xfId="0" applyFont="1" applyFill="1" applyAlignment="1">
      <alignment horizontal="left" vertical="center" wrapText="1"/>
    </xf>
    <xf numFmtId="0" fontId="12" fillId="9" borderId="0" xfId="0" applyFont="1" applyFill="1"/>
    <xf numFmtId="0" fontId="12" fillId="9" borderId="0" xfId="0" applyFont="1" applyFill="1" applyAlignment="1">
      <alignment horizontal="right"/>
    </xf>
    <xf numFmtId="0" fontId="2" fillId="2" borderId="0" xfId="2" applyAlignment="1">
      <alignment horizontal="right"/>
    </xf>
    <xf numFmtId="0" fontId="2" fillId="2" borderId="12" xfId="2" applyBorder="1"/>
    <xf numFmtId="0" fontId="3" fillId="3" borderId="3" xfId="3" applyBorder="1"/>
    <xf numFmtId="0" fontId="3" fillId="3" borderId="3" xfId="3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4" borderId="1" xfId="4" applyAlignment="1">
      <alignment horizontal="center"/>
    </xf>
    <xf numFmtId="0" fontId="16" fillId="0" borderId="0" xfId="0" applyFont="1"/>
    <xf numFmtId="0" fontId="15" fillId="4" borderId="20" xfId="6"/>
    <xf numFmtId="0" fontId="9" fillId="2" borderId="0" xfId="2" applyFont="1"/>
    <xf numFmtId="0" fontId="9" fillId="3" borderId="0" xfId="3" applyFont="1"/>
    <xf numFmtId="0" fontId="9" fillId="3" borderId="1" xfId="3" applyFont="1" applyBorder="1"/>
    <xf numFmtId="0" fontId="9" fillId="0" borderId="0" xfId="0" applyFont="1" applyFill="1" applyBorder="1"/>
    <xf numFmtId="0" fontId="0" fillId="0" borderId="0" xfId="0" applyAlignment="1">
      <alignment horizontal="center"/>
    </xf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5" xfId="0" applyBorder="1"/>
    <xf numFmtId="0" fontId="0" fillId="0" borderId="29" xfId="0" applyBorder="1"/>
    <xf numFmtId="0" fontId="0" fillId="0" borderId="32" xfId="0" applyBorder="1"/>
    <xf numFmtId="0" fontId="0" fillId="0" borderId="33" xfId="0" applyBorder="1"/>
    <xf numFmtId="0" fontId="0" fillId="5" borderId="35" xfId="5" applyFont="1" applyBorder="1"/>
    <xf numFmtId="0" fontId="0" fillId="5" borderId="36" xfId="5" applyFont="1" applyBorder="1"/>
    <xf numFmtId="0" fontId="6" fillId="0" borderId="30" xfId="0" applyFont="1" applyBorder="1"/>
    <xf numFmtId="0" fontId="6" fillId="0" borderId="31" xfId="0" applyFont="1" applyBorder="1"/>
    <xf numFmtId="0" fontId="13" fillId="5" borderId="34" xfId="5" quotePrefix="1" applyFont="1" applyBorder="1"/>
    <xf numFmtId="0" fontId="14" fillId="5" borderId="35" xfId="5" applyFont="1" applyBorder="1"/>
    <xf numFmtId="0" fontId="17" fillId="0" borderId="0" xfId="7"/>
    <xf numFmtId="0" fontId="18" fillId="0" borderId="0" xfId="7" applyFont="1"/>
    <xf numFmtId="0" fontId="19" fillId="0" borderId="0" xfId="0" applyFont="1" applyBorder="1"/>
    <xf numFmtId="0" fontId="19" fillId="0" borderId="0" xfId="0" applyFont="1"/>
    <xf numFmtId="0" fontId="6" fillId="0" borderId="0" xfId="0" quotePrefix="1" applyFont="1"/>
    <xf numFmtId="0" fontId="10" fillId="2" borderId="12" xfId="2" applyFont="1" applyBorder="1"/>
    <xf numFmtId="0" fontId="3" fillId="3" borderId="37" xfId="3" applyBorder="1"/>
    <xf numFmtId="0" fontId="3" fillId="3" borderId="37" xfId="3" applyBorder="1" applyAlignment="1">
      <alignment horizontal="center" vertical="center" wrapText="1"/>
    </xf>
    <xf numFmtId="0" fontId="9" fillId="8" borderId="38" xfId="5" applyFont="1" applyFill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2" fontId="9" fillId="0" borderId="0" xfId="0" applyNumberFormat="1" applyFont="1"/>
    <xf numFmtId="9" fontId="0" fillId="0" borderId="6" xfId="1" applyFont="1" applyBorder="1"/>
    <xf numFmtId="0" fontId="4" fillId="4" borderId="42" xfId="4" applyBorder="1"/>
    <xf numFmtId="2" fontId="4" fillId="4" borderId="43" xfId="4" applyNumberFormat="1" applyBorder="1"/>
    <xf numFmtId="2" fontId="0" fillId="0" borderId="11" xfId="0" applyNumberFormat="1" applyBorder="1"/>
    <xf numFmtId="0" fontId="0" fillId="0" borderId="9" xfId="0" applyBorder="1"/>
    <xf numFmtId="2" fontId="0" fillId="0" borderId="10" xfId="0" applyNumberFormat="1" applyBorder="1"/>
    <xf numFmtId="0" fontId="0" fillId="6" borderId="9" xfId="0" applyFill="1" applyBorder="1"/>
    <xf numFmtId="0" fontId="6" fillId="6" borderId="9" xfId="0" applyFont="1" applyFill="1" applyBorder="1" applyAlignment="1">
      <alignment horizontal="center" vertical="center" wrapText="1"/>
    </xf>
    <xf numFmtId="2" fontId="6" fillId="6" borderId="10" xfId="0" applyNumberFormat="1" applyFont="1" applyFill="1" applyBorder="1" applyAlignment="1">
      <alignment horizontal="center" vertical="center" wrapText="1"/>
    </xf>
    <xf numFmtId="0" fontId="4" fillId="4" borderId="44" xfId="4" applyBorder="1"/>
    <xf numFmtId="0" fontId="0" fillId="6" borderId="41" xfId="0" applyFill="1" applyBorder="1"/>
    <xf numFmtId="0" fontId="4" fillId="4" borderId="45" xfId="4" applyBorder="1"/>
    <xf numFmtId="0" fontId="20" fillId="5" borderId="34" xfId="5" applyFont="1" applyBorder="1"/>
    <xf numFmtId="0" fontId="0" fillId="0" borderId="28" xfId="0" applyBorder="1"/>
    <xf numFmtId="0" fontId="2" fillId="2" borderId="21" xfId="2" applyBorder="1"/>
    <xf numFmtId="0" fontId="2" fillId="2" borderId="22" xfId="2" applyBorder="1" applyAlignment="1">
      <alignment horizontal="left"/>
    </xf>
    <xf numFmtId="0" fontId="2" fillId="2" borderId="22" xfId="2" applyBorder="1"/>
    <xf numFmtId="0" fontId="2" fillId="2" borderId="23" xfId="2" applyBorder="1"/>
    <xf numFmtId="0" fontId="0" fillId="10" borderId="18" xfId="0" applyFill="1" applyBorder="1"/>
    <xf numFmtId="0" fontId="0" fillId="10" borderId="0" xfId="0" applyFill="1" applyBorder="1"/>
    <xf numFmtId="0" fontId="0" fillId="10" borderId="0" xfId="0" applyFill="1"/>
    <xf numFmtId="0" fontId="21" fillId="10" borderId="0" xfId="0" applyFont="1" applyFill="1"/>
    <xf numFmtId="0" fontId="0" fillId="0" borderId="0" xfId="0" applyFont="1"/>
    <xf numFmtId="0" fontId="11" fillId="0" borderId="0" xfId="0" applyFont="1"/>
    <xf numFmtId="0" fontId="5" fillId="0" borderId="0" xfId="0" applyFont="1" applyAlignment="1">
      <alignment horizontal="right"/>
    </xf>
    <xf numFmtId="0" fontId="0" fillId="0" borderId="0" xfId="0" quotePrefix="1" applyFont="1"/>
    <xf numFmtId="0" fontId="5" fillId="0" borderId="0" xfId="8" applyFill="1" applyBorder="1"/>
    <xf numFmtId="0" fontId="0" fillId="0" borderId="0" xfId="0" applyFill="1" applyBorder="1" applyAlignment="1">
      <alignment horizontal="left"/>
    </xf>
    <xf numFmtId="0" fontId="22" fillId="0" borderId="0" xfId="0" applyFont="1"/>
    <xf numFmtId="0" fontId="9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0" fillId="0" borderId="0" xfId="0" applyFont="1" applyFill="1" applyBorder="1"/>
    <xf numFmtId="0" fontId="9" fillId="0" borderId="46" xfId="0" applyFont="1" applyBorder="1"/>
    <xf numFmtId="0" fontId="9" fillId="0" borderId="46" xfId="5" applyFont="1" applyFill="1" applyBorder="1"/>
    <xf numFmtId="0" fontId="9" fillId="0" borderId="0" xfId="5" applyFont="1" applyFill="1" applyBorder="1"/>
    <xf numFmtId="0" fontId="0" fillId="0" borderId="11" xfId="0" applyBorder="1"/>
    <xf numFmtId="0" fontId="9" fillId="0" borderId="11" xfId="5" applyFont="1" applyFill="1" applyBorder="1"/>
    <xf numFmtId="0" fontId="9" fillId="0" borderId="8" xfId="5" applyFont="1" applyFill="1" applyBorder="1"/>
    <xf numFmtId="0" fontId="9" fillId="0" borderId="9" xfId="5" applyFont="1" applyFill="1" applyBorder="1"/>
    <xf numFmtId="0" fontId="0" fillId="0" borderId="10" xfId="0" applyBorder="1"/>
    <xf numFmtId="0" fontId="2" fillId="2" borderId="47" xfId="2" applyBorder="1"/>
    <xf numFmtId="0" fontId="2" fillId="2" borderId="48" xfId="2" applyBorder="1"/>
    <xf numFmtId="0" fontId="2" fillId="2" borderId="49" xfId="2" applyBorder="1"/>
  </cellXfs>
  <cellStyles count="9">
    <cellStyle name="Calculation" xfId="4" builtinId="22"/>
    <cellStyle name="Explanatory Text" xfId="7" builtinId="53"/>
    <cellStyle name="Good" xfId="2" builtinId="26"/>
    <cellStyle name="Neutral" xfId="3" builtinId="28"/>
    <cellStyle name="Normal" xfId="0" builtinId="0"/>
    <cellStyle name="Note" xfId="5" builtinId="10"/>
    <cellStyle name="Output" xfId="6" builtinId="21"/>
    <cellStyle name="Percent" xfId="1" builtinId="5"/>
    <cellStyle name="Warning Text" xfId="8" builtinId="11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190500</xdr:colOff>
      <xdr:row>29</xdr:row>
      <xdr:rowOff>66675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953875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11</xdr:col>
      <xdr:colOff>123825</xdr:colOff>
      <xdr:row>2</xdr:row>
      <xdr:rowOff>76201</xdr:rowOff>
    </xdr:from>
    <xdr:to>
      <xdr:col>19</xdr:col>
      <xdr:colOff>571500</xdr:colOff>
      <xdr:row>12</xdr:row>
      <xdr:rowOff>9526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182100" y="457201"/>
          <a:ext cx="5324475" cy="180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/>
            <a:t>DELEM Plans</a:t>
          </a:r>
        </a:p>
        <a:p>
          <a:endParaRPr lang="en-GB" sz="1100"/>
        </a:p>
        <a:p>
          <a:r>
            <a:rPr lang="en-GB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Trade route from New Stetven to Wyvern</a:t>
          </a:r>
          <a:r>
            <a:rPr lang="en-GB" sz="1100" b="0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</a:rPr>
            <a:t> Bridge</a:t>
          </a:r>
        </a:p>
        <a:p>
          <a:r>
            <a:rPr lang="en-GB" sz="1100" b="0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</a:rPr>
            <a:t>Support Henry.</a:t>
          </a:r>
        </a:p>
        <a:p>
          <a:endParaRPr lang="en-GB" sz="1100"/>
        </a:p>
      </xdr:txBody>
    </xdr:sp>
    <xdr:clientData/>
  </xdr:twoCellAnchor>
  <xdr:twoCellAnchor>
    <xdr:from>
      <xdr:col>11</xdr:col>
      <xdr:colOff>19050</xdr:colOff>
      <xdr:row>44</xdr:row>
      <xdr:rowOff>9524</xdr:rowOff>
    </xdr:from>
    <xdr:to>
      <xdr:col>19</xdr:col>
      <xdr:colOff>28575</xdr:colOff>
      <xdr:row>53</xdr:row>
      <xdr:rowOff>152399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906125" y="7981949"/>
          <a:ext cx="4886325" cy="16668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accent6">
                  <a:lumMod val="50000"/>
                </a:schemeClr>
              </a:solidFill>
            </a:rPr>
            <a:t>Notes:  The Mayor will not allow DELEM to expand beyond a Town Base,</a:t>
          </a:r>
          <a:r>
            <a:rPr lang="en-GB" sz="1100" baseline="0">
              <a:solidFill>
                <a:schemeClr val="accent6">
                  <a:lumMod val="50000"/>
                </a:schemeClr>
              </a:solidFill>
            </a:rPr>
            <a:t> as it conflicts with his family interests.</a:t>
          </a:r>
          <a:endParaRPr lang="en-GB" sz="1100">
            <a:solidFill>
              <a:schemeClr val="accent6">
                <a:lumMod val="50000"/>
              </a:schemeClr>
            </a:solidFill>
          </a:endParaRPr>
        </a:p>
        <a:p>
          <a:r>
            <a:rPr lang="en-GB" sz="1100">
              <a:solidFill>
                <a:srgbClr val="FF0000"/>
              </a:solidFill>
            </a:rPr>
            <a:t>NOTE: Now on Standard Purchase Rate - 1bp contribution per point of Economy</a:t>
          </a:r>
        </a:p>
        <a:p>
          <a:endParaRPr lang="en-GB" sz="1100"/>
        </a:p>
        <a:p>
          <a:r>
            <a:rPr lang="en-GB" sz="1100" b="1">
              <a:solidFill>
                <a:srgbClr val="7030A0"/>
              </a:solidFill>
            </a:rPr>
            <a:t>4716 Ricard bought the Happy Drover</a:t>
          </a:r>
          <a:r>
            <a:rPr lang="en-GB" sz="1100" b="1" baseline="0">
              <a:solidFill>
                <a:srgbClr val="7030A0"/>
              </a:solidFill>
            </a:rPr>
            <a:t> (for 4bp)</a:t>
          </a:r>
        </a:p>
        <a:p>
          <a:endParaRPr lang="en-GB" sz="1100" b="1" baseline="0">
            <a:solidFill>
              <a:srgbClr val="7030A0"/>
            </a:solidFill>
          </a:endParaRPr>
        </a:p>
        <a:p>
          <a:r>
            <a:rPr lang="en-GB" sz="1100" b="1" baseline="0">
              <a:solidFill>
                <a:srgbClr val="7030A0"/>
              </a:solidFill>
            </a:rPr>
            <a:t>Next round = extra Ox Train!</a:t>
          </a:r>
        </a:p>
        <a:p>
          <a:endParaRPr lang="en-GB" sz="1100" b="1" baseline="0">
            <a:solidFill>
              <a:srgbClr val="7030A0"/>
            </a:solidFill>
          </a:endParaRPr>
        </a:p>
      </xdr:txBody>
    </xdr:sp>
    <xdr:clientData/>
  </xdr:twoCellAnchor>
  <xdr:twoCellAnchor>
    <xdr:from>
      <xdr:col>11</xdr:col>
      <xdr:colOff>152400</xdr:colOff>
      <xdr:row>12</xdr:row>
      <xdr:rowOff>180975</xdr:rowOff>
    </xdr:from>
    <xdr:to>
      <xdr:col>20</xdr:col>
      <xdr:colOff>28575</xdr:colOff>
      <xdr:row>40</xdr:row>
      <xdr:rowOff>57150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4EC2866A-9983-4085-B1C1-D940CBDD15A4}"/>
            </a:ext>
          </a:extLst>
        </xdr:cNvPr>
        <xdr:cNvSpPr txBox="1"/>
      </xdr:nvSpPr>
      <xdr:spPr>
        <a:xfrm>
          <a:off x="9210675" y="2438400"/>
          <a:ext cx="5362575" cy="482917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Neither </a:t>
          </a:r>
          <a:r>
            <a:rPr lang="en-GB" sz="1100" b="1"/>
            <a:t>Brunderton or Sway</a:t>
          </a:r>
          <a:r>
            <a:rPr lang="en-GB" sz="1100" b="1" baseline="0"/>
            <a:t> </a:t>
          </a:r>
          <a:r>
            <a:rPr lang="en-GB" sz="1100" baseline="0"/>
            <a:t>will allow DELEM to establish more than a Town base. </a:t>
          </a:r>
        </a:p>
        <a:p>
          <a:endParaRPr lang="en-GB" sz="1100" baseline="0"/>
        </a:p>
        <a:p>
          <a:r>
            <a:rPr lang="en-GB" sz="1100" baseline="0"/>
            <a:t>New Stetven, is 'difficult' because of the King Regent.  </a:t>
          </a:r>
          <a:r>
            <a:rPr lang="en-GB" sz="1100" baseline="0">
              <a:solidFill>
                <a:srgbClr val="FF0000"/>
              </a:solidFill>
            </a:rPr>
            <a:t>Other developments at Outsider rate.  1.5 contribution per point of economy.  Using External funds +50% per imported BP.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="1" baseline="0">
              <a:solidFill>
                <a:srgbClr val="7030A0"/>
              </a:solidFill>
            </a:rPr>
            <a:t>4716 - initial fund  8.65</a:t>
          </a:r>
        </a:p>
        <a:p>
          <a:r>
            <a:rPr lang="en-GB" sz="1100" baseline="0">
              <a:solidFill>
                <a:srgbClr val="FF0000"/>
              </a:solidFill>
            </a:rPr>
            <a:t>Shop in New Stetven =  Costs 3bp  ( 2.5 bp (1.5 local) so +0.5 for external)</a:t>
          </a:r>
        </a:p>
        <a:p>
          <a:r>
            <a:rPr lang="en-GB" sz="1100" baseline="0">
              <a:solidFill>
                <a:srgbClr val="FF0000"/>
              </a:solidFill>
            </a:rPr>
            <a:t>add a mule train at New Steven = Cost =1bp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/>
            <a:t>brundeston - 1x mule train, cost 1bp.</a:t>
          </a:r>
        </a:p>
        <a:p>
          <a:r>
            <a:rPr lang="en-GB" sz="1100" baseline="0"/>
            <a:t>Sway - 1x Ox Train, cost 2bp</a:t>
          </a:r>
        </a:p>
        <a:p>
          <a:endParaRPr lang="en-GB" sz="1100" baseline="0"/>
        </a:p>
        <a:p>
          <a:r>
            <a:rPr lang="en-GB" sz="1100" baseline="0"/>
            <a:t>Total cost 7bp - 1.65 to bank</a:t>
          </a:r>
        </a:p>
        <a:p>
          <a:r>
            <a:rPr lang="en-GB" sz="2400" baseline="0">
              <a:solidFill>
                <a:srgbClr val="FF0000"/>
              </a:solidFill>
            </a:rPr>
            <a:t>4716 spend completed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Longer term Plan -  Push Road to the North.</a:t>
          </a:r>
          <a:endParaRPr lang="en-GB" b="1">
            <a:solidFill>
              <a:srgbClr val="7030A0"/>
            </a:solidFill>
            <a:effectLst/>
          </a:endParaRPr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123825</xdr:colOff>
      <xdr:row>6</xdr:row>
      <xdr:rowOff>114300</xdr:rowOff>
    </xdr:from>
    <xdr:to>
      <xdr:col>17</xdr:col>
      <xdr:colOff>161925</xdr:colOff>
      <xdr:row>27</xdr:row>
      <xdr:rowOff>106680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C0A9264-1538-49E3-806B-D39B71039189}"/>
            </a:ext>
          </a:extLst>
        </xdr:cNvPr>
        <xdr:cNvSpPr txBox="1"/>
      </xdr:nvSpPr>
      <xdr:spPr>
        <a:xfrm>
          <a:off x="9519285" y="1287780"/>
          <a:ext cx="3482340" cy="383286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5400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Development Plans</a:t>
          </a:r>
        </a:p>
        <a:p>
          <a:endParaRPr lang="en-GB" sz="1100"/>
        </a:p>
        <a:p>
          <a:r>
            <a:rPr lang="en-GB" sz="1100"/>
            <a:t>1)</a:t>
          </a:r>
          <a:r>
            <a:rPr lang="en-GB" sz="1100" baseline="0"/>
            <a:t> </a:t>
          </a:r>
          <a:r>
            <a:rPr lang="en-GB" sz="1100"/>
            <a:t>Upgrade Jetty to a Wharf - then stop at a Town Base with Wharf.  (wharf holds 13bp or vessels.</a:t>
          </a:r>
        </a:p>
        <a:p>
          <a:r>
            <a:rPr lang="en-GB" sz="1100"/>
            <a:t>2) Buy Armed</a:t>
          </a:r>
          <a:r>
            <a:rPr lang="en-GB" sz="1100" baseline="0"/>
            <a:t> Keeler (cost 3bp) to match House Yitis Model and facilitate trade to Restov.</a:t>
          </a:r>
        </a:p>
        <a:p>
          <a:r>
            <a:rPr lang="en-GB" sz="1100" baseline="0"/>
            <a:t>3) Eventual plan,</a:t>
          </a:r>
        </a:p>
        <a:p>
          <a:r>
            <a:rPr lang="en-GB" sz="1100" baseline="0"/>
            <a:t>   1x Armed Keeler</a:t>
          </a:r>
        </a:p>
        <a:p>
          <a:r>
            <a:rPr lang="en-GB" sz="1100" baseline="0"/>
            <a:t>   2xShallop</a:t>
          </a:r>
        </a:p>
        <a:p>
          <a:r>
            <a:rPr lang="en-GB" sz="1100" baseline="0"/>
            <a:t>   5x fishing boats</a:t>
          </a:r>
        </a:p>
        <a:p>
          <a:endParaRPr lang="en-GB" sz="1100" baseline="0"/>
        </a:p>
        <a:p>
          <a:endParaRPr lang="en-GB" sz="1100" baseline="0"/>
        </a:p>
        <a:p>
          <a:r>
            <a:rPr lang="en-GB" sz="1100" baseline="0">
              <a:solidFill>
                <a:srgbClr val="FF0000"/>
              </a:solidFill>
            </a:rPr>
            <a:t>Max 3 def points as a Member of the Southern Chapter.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/>
            <a:t>4) Invest more broadly (outside Merchant House)</a:t>
          </a:r>
        </a:p>
        <a:p>
          <a:endParaRPr lang="en-GB" sz="1100" baseline="0"/>
        </a:p>
        <a:p>
          <a:r>
            <a:rPr lang="en-GB" sz="1100" b="1" baseline="0"/>
            <a:t>4717 Proposals - 6.5bp to spend</a:t>
          </a:r>
        </a:p>
        <a:p>
          <a:r>
            <a:rPr lang="en-GB" sz="1100" baseline="0"/>
            <a:t>1x Armed Keeler (Tusk)  3bp</a:t>
          </a:r>
        </a:p>
        <a:p>
          <a:r>
            <a:rPr lang="en-GB" sz="1100" baseline="0"/>
            <a:t>1x Fishery  (Barleyboro)  2bp</a:t>
          </a:r>
        </a:p>
        <a:p>
          <a:r>
            <a:rPr lang="en-GB" sz="1100" baseline="0"/>
            <a:t>1x Boatyard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15240</xdr:colOff>
      <xdr:row>5</xdr:row>
      <xdr:rowOff>30480</xdr:rowOff>
    </xdr:from>
    <xdr:to>
      <xdr:col>16</xdr:col>
      <xdr:colOff>419100</xdr:colOff>
      <xdr:row>20</xdr:row>
      <xdr:rowOff>60960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C23A27A-181F-4DFA-A56C-3D817829B882}"/>
            </a:ext>
          </a:extLst>
        </xdr:cNvPr>
        <xdr:cNvSpPr txBox="1"/>
      </xdr:nvSpPr>
      <xdr:spPr>
        <a:xfrm>
          <a:off x="8465820" y="944880"/>
          <a:ext cx="2232660" cy="27736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4717</a:t>
          </a:r>
        </a:p>
        <a:p>
          <a:endParaRPr lang="en-GB" sz="1100"/>
        </a:p>
        <a:p>
          <a:r>
            <a:rPr lang="en-GB" sz="1100"/>
            <a:t>9</a:t>
          </a:r>
          <a:r>
            <a:rPr lang="en-GB" sz="1100" baseline="0"/>
            <a:t> BP to spend</a:t>
          </a:r>
        </a:p>
        <a:p>
          <a:endParaRPr lang="en-GB" sz="1100" baseline="0"/>
        </a:p>
        <a:p>
          <a:r>
            <a:rPr lang="en-GB" sz="1100" baseline="0"/>
            <a:t>Chapel (Wyvern Bridge)  3.5 bp</a:t>
          </a:r>
        </a:p>
        <a:p>
          <a:r>
            <a:rPr lang="en-GB" sz="1100" baseline="0"/>
            <a:t>Bank (Wyvern Bridge)  2bp</a:t>
          </a:r>
        </a:p>
        <a:p>
          <a:endParaRPr lang="en-GB" sz="1100" baseline="0"/>
        </a:p>
        <a:p>
          <a:r>
            <a:rPr lang="en-GB" sz="1100" baseline="0"/>
            <a:t>5.5 spent so far.</a:t>
          </a:r>
        </a:p>
        <a:p>
          <a:endParaRPr lang="en-GB" sz="1100" baseline="0"/>
        </a:p>
        <a:p>
          <a:endParaRPr lang="en-GB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104775</xdr:colOff>
      <xdr:row>10</xdr:row>
      <xdr:rowOff>38099</xdr:rowOff>
    </xdr:from>
    <xdr:to>
      <xdr:col>19</xdr:col>
      <xdr:colOff>447675</xdr:colOff>
      <xdr:row>24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0839450" y="2133599"/>
          <a:ext cx="3390900" cy="280035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800" b="1"/>
            <a:t>4717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>
              <a:effectLst/>
            </a:rPr>
            <a:t>Wyvern Bridge (upgrade)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>
              <a:effectLst/>
            </a:rPr>
            <a:t>Junction</a:t>
          </a:r>
        </a:p>
        <a:p>
          <a:endParaRPr lang="en-GB" sz="110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504825</xdr:colOff>
      <xdr:row>6</xdr:row>
      <xdr:rowOff>28575</xdr:rowOff>
    </xdr:from>
    <xdr:to>
      <xdr:col>19</xdr:col>
      <xdr:colOff>85725</xdr:colOff>
      <xdr:row>16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0553700" y="1362075"/>
          <a:ext cx="3238500" cy="1905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4717done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600075</xdr:colOff>
      <xdr:row>2</xdr:row>
      <xdr:rowOff>152400</xdr:rowOff>
    </xdr:from>
    <xdr:to>
      <xdr:col>17</xdr:col>
      <xdr:colOff>600075</xdr:colOff>
      <xdr:row>29</xdr:row>
      <xdr:rowOff>114300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20F7B76-4F8C-42D0-88EE-9E1DE1E461C1}"/>
            </a:ext>
          </a:extLst>
        </xdr:cNvPr>
        <xdr:cNvSpPr txBox="1"/>
      </xdr:nvSpPr>
      <xdr:spPr>
        <a:xfrm>
          <a:off x="9286875" y="533400"/>
          <a:ext cx="3400425" cy="4991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Plans</a:t>
          </a:r>
        </a:p>
        <a:p>
          <a:endParaRPr lang="en-GB" sz="1100"/>
        </a:p>
        <a:p>
          <a:r>
            <a:rPr lang="en-GB" sz="1100"/>
            <a:t>4717 - 5.8 to spend</a:t>
          </a:r>
        </a:p>
        <a:p>
          <a:endParaRPr lang="en-GB" sz="1100"/>
        </a:p>
        <a:p>
          <a:r>
            <a:rPr lang="en-GB" sz="1100"/>
            <a:t>Upgrade house to Fortified Villa</a:t>
          </a:r>
        </a:p>
        <a:p>
          <a:r>
            <a:rPr lang="en-GB" sz="1100"/>
            <a:t>Build a Winery</a:t>
          </a:r>
          <a:r>
            <a:rPr lang="en-GB" sz="1100" baseline="0"/>
            <a:t> (Brewery)</a:t>
          </a:r>
        </a:p>
        <a:p>
          <a:endParaRPr lang="en-GB" sz="1100" baseline="0"/>
        </a:p>
        <a:p>
          <a:r>
            <a:rPr lang="en-GB" sz="1100" baseline="0"/>
            <a:t>.8 remaining</a:t>
          </a:r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A1:X111"/>
  <sheetViews>
    <sheetView topLeftCell="A58" zoomScaleNormal="100" workbookViewId="0">
      <selection activeCell="O74" sqref="O74"/>
    </sheetView>
  </sheetViews>
  <sheetFormatPr defaultRowHeight="14.4" x14ac:dyDescent="0.3"/>
  <cols>
    <col min="3" max="3" width="21.33203125" customWidth="1"/>
    <col min="4" max="4" width="29.33203125" customWidth="1"/>
    <col min="5" max="5" width="9" customWidth="1"/>
    <col min="11" max="11" width="12.33203125" customWidth="1"/>
  </cols>
  <sheetData>
    <row r="1" spans="1:24" x14ac:dyDescent="0.3">
      <c r="D1" t="s">
        <v>119</v>
      </c>
      <c r="G1">
        <f>B62</f>
        <v>18.5</v>
      </c>
    </row>
    <row r="2" spans="1:24" x14ac:dyDescent="0.3">
      <c r="D2" t="s">
        <v>120</v>
      </c>
      <c r="G2">
        <f>B44</f>
        <v>6.4</v>
      </c>
    </row>
    <row r="3" spans="1:24" x14ac:dyDescent="0.3">
      <c r="D3" t="s">
        <v>0</v>
      </c>
      <c r="G3">
        <f>B14</f>
        <v>11.950000000000001</v>
      </c>
    </row>
    <row r="6" spans="1:24" x14ac:dyDescent="0.3">
      <c r="C6" s="58"/>
      <c r="D6" s="58" t="s">
        <v>1</v>
      </c>
      <c r="E6" s="58" t="s">
        <v>2</v>
      </c>
      <c r="F6" s="58"/>
      <c r="G6" s="58"/>
      <c r="H6" s="58"/>
      <c r="I6" s="58"/>
      <c r="J6" s="58"/>
      <c r="K6" s="58"/>
    </row>
    <row r="7" spans="1:24" ht="12.75" customHeight="1" x14ac:dyDescent="0.3">
      <c r="C7" s="58" t="s">
        <v>3</v>
      </c>
      <c r="D7" s="58" t="s">
        <v>4</v>
      </c>
      <c r="E7" s="58" t="s">
        <v>117</v>
      </c>
      <c r="F7" s="58" t="s">
        <v>5</v>
      </c>
      <c r="G7" s="58" t="s">
        <v>6</v>
      </c>
      <c r="H7" s="58" t="s">
        <v>7</v>
      </c>
      <c r="I7" s="58" t="s">
        <v>8</v>
      </c>
      <c r="J7" s="58" t="s">
        <v>9</v>
      </c>
      <c r="K7" s="58" t="s">
        <v>115</v>
      </c>
    </row>
    <row r="8" spans="1:24" x14ac:dyDescent="0.3">
      <c r="E8" s="4">
        <f t="shared" ref="E8:J8" si="0">SUM(E9:E135)</f>
        <v>48</v>
      </c>
      <c r="F8" s="4">
        <f t="shared" si="0"/>
        <v>38</v>
      </c>
      <c r="G8" s="4">
        <f t="shared" si="0"/>
        <v>6</v>
      </c>
      <c r="H8" s="4">
        <f t="shared" si="0"/>
        <v>10</v>
      </c>
      <c r="I8" s="4">
        <f t="shared" si="0"/>
        <v>2</v>
      </c>
      <c r="J8" s="4">
        <f t="shared" si="0"/>
        <v>36.950000000000003</v>
      </c>
    </row>
    <row r="9" spans="1:24" x14ac:dyDescent="0.3">
      <c r="E9" s="6"/>
      <c r="F9" s="6"/>
      <c r="J9">
        <f>(((E9+F9)/2))</f>
        <v>0</v>
      </c>
    </row>
    <row r="10" spans="1:24" x14ac:dyDescent="0.3">
      <c r="J10">
        <f t="shared" ref="J10:J13" si="1">(((E10+F10)/2))</f>
        <v>0</v>
      </c>
    </row>
    <row r="11" spans="1:24" x14ac:dyDescent="0.3">
      <c r="J11">
        <f t="shared" si="1"/>
        <v>0</v>
      </c>
    </row>
    <row r="12" spans="1:24" x14ac:dyDescent="0.3">
      <c r="C12" s="10" t="s">
        <v>16</v>
      </c>
      <c r="D12" s="11">
        <f>SUM(D14:D107)</f>
        <v>35.200000000000003</v>
      </c>
      <c r="E12" s="12"/>
      <c r="F12" s="13" t="s">
        <v>17</v>
      </c>
      <c r="G12" s="12"/>
      <c r="H12" s="12"/>
      <c r="I12" s="12"/>
      <c r="J12" s="12"/>
    </row>
    <row r="13" spans="1:24" x14ac:dyDescent="0.3">
      <c r="J13">
        <f t="shared" si="1"/>
        <v>0</v>
      </c>
    </row>
    <row r="14" spans="1:24" x14ac:dyDescent="0.3">
      <c r="A14" s="42" t="s">
        <v>18</v>
      </c>
      <c r="B14" s="29">
        <f>D14+D22+D35+B17</f>
        <v>11.950000000000001</v>
      </c>
      <c r="C14" s="33" t="s">
        <v>19</v>
      </c>
      <c r="D14" s="34">
        <f>SUM(J16:J21)</f>
        <v>1.75</v>
      </c>
      <c r="E14" s="33" t="s">
        <v>20</v>
      </c>
      <c r="F14" s="33"/>
      <c r="G14" s="33"/>
      <c r="H14" s="33"/>
      <c r="I14" s="33"/>
      <c r="J14" s="33"/>
      <c r="K14">
        <v>0.25</v>
      </c>
    </row>
    <row r="15" spans="1:24" ht="21" x14ac:dyDescent="0.4">
      <c r="A15" s="113"/>
      <c r="B15" s="114"/>
      <c r="C15" s="116" t="s">
        <v>137</v>
      </c>
      <c r="D15" s="115"/>
      <c r="E15" s="115"/>
      <c r="F15" s="115"/>
      <c r="G15" s="115"/>
      <c r="H15" s="115"/>
      <c r="I15" s="115"/>
      <c r="J15">
        <f>SUM(E15:F15)*$K$45</f>
        <v>0</v>
      </c>
      <c r="X15" s="82"/>
    </row>
    <row r="16" spans="1:24" x14ac:dyDescent="0.3">
      <c r="A16" s="36"/>
      <c r="B16" s="9"/>
      <c r="C16" s="83" t="s">
        <v>125</v>
      </c>
      <c r="D16" s="83" t="s">
        <v>21</v>
      </c>
      <c r="E16" s="9"/>
      <c r="F16" s="9"/>
      <c r="G16" s="9">
        <v>1</v>
      </c>
      <c r="H16" s="9">
        <v>1</v>
      </c>
      <c r="I16" s="9"/>
      <c r="J16" cm="1">
        <f t="array" ref="J16">SUM(E16:F16*$K$14)</f>
        <v>0</v>
      </c>
      <c r="X16" s="58"/>
    </row>
    <row r="17" spans="1:11" x14ac:dyDescent="0.3">
      <c r="A17" s="36" t="s">
        <v>64</v>
      </c>
      <c r="B17" s="9">
        <v>1.65</v>
      </c>
      <c r="C17" s="9"/>
      <c r="D17" s="38" t="s">
        <v>22</v>
      </c>
      <c r="E17" s="38">
        <v>1</v>
      </c>
      <c r="F17" s="38"/>
      <c r="G17" s="38"/>
      <c r="H17" s="38"/>
      <c r="I17" s="38"/>
      <c r="J17" cm="1">
        <f t="array" ref="J17">SUM(E17:F17*$K$14)</f>
        <v>0.25</v>
      </c>
    </row>
    <row r="18" spans="1:11" x14ac:dyDescent="0.3">
      <c r="A18" s="36"/>
      <c r="B18" s="9"/>
      <c r="D18" t="s">
        <v>73</v>
      </c>
      <c r="F18">
        <v>1</v>
      </c>
    </row>
    <row r="19" spans="1:11" x14ac:dyDescent="0.3">
      <c r="A19" s="36"/>
      <c r="B19" s="9"/>
      <c r="C19" s="9"/>
      <c r="D19" s="9" t="s">
        <v>23</v>
      </c>
      <c r="E19" s="9"/>
      <c r="F19" s="9">
        <v>1</v>
      </c>
      <c r="G19" s="9"/>
      <c r="H19" s="9"/>
      <c r="I19" s="9"/>
      <c r="J19" cm="1">
        <f t="array" ref="J19">SUM(E19:F19*$K$14)</f>
        <v>0.25</v>
      </c>
    </row>
    <row r="20" spans="1:11" x14ac:dyDescent="0.3">
      <c r="A20" s="36"/>
      <c r="B20" s="9"/>
      <c r="C20" s="9"/>
      <c r="D20" s="9" t="s">
        <v>138</v>
      </c>
      <c r="E20" s="9">
        <v>3</v>
      </c>
      <c r="F20" s="9"/>
      <c r="G20" s="9"/>
      <c r="H20" s="9"/>
      <c r="I20" s="9"/>
      <c r="J20" cm="1">
        <f t="array" ref="J20">SUM(E20:F20*$K$14)</f>
        <v>0.75</v>
      </c>
    </row>
    <row r="21" spans="1:11" x14ac:dyDescent="0.3">
      <c r="A21" s="36"/>
      <c r="B21" s="9"/>
      <c r="C21" s="9"/>
      <c r="D21" s="9" t="s">
        <v>139</v>
      </c>
      <c r="E21" s="9">
        <v>2</v>
      </c>
      <c r="F21" s="9"/>
      <c r="G21" s="9"/>
      <c r="H21" s="9"/>
      <c r="I21" s="9"/>
      <c r="J21" cm="1">
        <f t="array" ref="J21">SUM(E21:F21*$K$14)</f>
        <v>0.5</v>
      </c>
    </row>
    <row r="22" spans="1:11" x14ac:dyDescent="0.3">
      <c r="A22" s="36"/>
      <c r="B22" s="9"/>
      <c r="C22" s="15" t="s">
        <v>24</v>
      </c>
      <c r="D22" s="16">
        <f>SUM(J26:J33)</f>
        <v>4.55</v>
      </c>
      <c r="E22" s="39" t="s">
        <v>25</v>
      </c>
      <c r="F22" s="39"/>
      <c r="G22" s="39"/>
      <c r="H22" s="39"/>
      <c r="I22" s="39"/>
      <c r="J22" s="39"/>
      <c r="K22">
        <v>0.35</v>
      </c>
    </row>
    <row r="23" spans="1:11" x14ac:dyDescent="0.3">
      <c r="A23" s="36"/>
      <c r="B23" s="9"/>
      <c r="C23" s="83" t="s">
        <v>125</v>
      </c>
      <c r="D23" s="83" t="s">
        <v>86</v>
      </c>
      <c r="E23" s="84"/>
      <c r="F23" s="84"/>
      <c r="G23" s="84">
        <v>1</v>
      </c>
      <c r="H23" s="84">
        <v>1</v>
      </c>
      <c r="I23" s="84"/>
      <c r="J23">
        <f>SUM(E23:F23)*$K$22</f>
        <v>0</v>
      </c>
    </row>
    <row r="24" spans="1:11" x14ac:dyDescent="0.3">
      <c r="A24" s="36"/>
      <c r="B24" s="9"/>
      <c r="C24" s="83" t="s">
        <v>125</v>
      </c>
      <c r="D24" s="83" t="s">
        <v>60</v>
      </c>
      <c r="E24" s="84"/>
      <c r="F24" s="84">
        <v>1</v>
      </c>
      <c r="G24" s="84"/>
      <c r="H24" s="84"/>
      <c r="I24" s="84">
        <v>1</v>
      </c>
      <c r="J24">
        <f t="shared" ref="J24:J34" si="2">SUM(E24:F24)*$K$22</f>
        <v>0.35</v>
      </c>
    </row>
    <row r="25" spans="1:11" x14ac:dyDescent="0.3">
      <c r="A25" s="36"/>
      <c r="B25" s="9"/>
      <c r="C25" s="9"/>
      <c r="D25" s="9"/>
      <c r="E25" s="9"/>
      <c r="F25" s="9"/>
      <c r="G25" s="9"/>
      <c r="H25" s="9"/>
      <c r="I25" s="9"/>
      <c r="J25">
        <f t="shared" si="2"/>
        <v>0</v>
      </c>
    </row>
    <row r="26" spans="1:11" x14ac:dyDescent="0.3">
      <c r="A26" s="36"/>
      <c r="B26" s="9"/>
      <c r="C26" s="40"/>
      <c r="D26" s="38" t="s">
        <v>98</v>
      </c>
      <c r="E26" s="38"/>
      <c r="F26" s="38">
        <v>2</v>
      </c>
      <c r="G26" s="38"/>
      <c r="H26" s="38"/>
      <c r="I26" s="38"/>
      <c r="J26">
        <f t="shared" si="2"/>
        <v>0.7</v>
      </c>
    </row>
    <row r="27" spans="1:11" x14ac:dyDescent="0.3">
      <c r="A27" s="36"/>
      <c r="B27" s="9"/>
      <c r="C27" s="40"/>
      <c r="D27" s="38" t="s">
        <v>97</v>
      </c>
      <c r="E27" s="38">
        <v>2</v>
      </c>
      <c r="F27" s="38"/>
      <c r="G27" s="38"/>
      <c r="H27" s="38"/>
      <c r="I27" s="38"/>
      <c r="J27">
        <f t="shared" si="2"/>
        <v>0.7</v>
      </c>
    </row>
    <row r="28" spans="1:11" x14ac:dyDescent="0.3">
      <c r="A28" s="36"/>
      <c r="B28" s="9"/>
      <c r="C28" s="9"/>
      <c r="D28" s="9" t="s">
        <v>27</v>
      </c>
      <c r="E28" s="9"/>
      <c r="F28" s="9">
        <v>1</v>
      </c>
      <c r="G28" s="9"/>
      <c r="H28" s="9"/>
      <c r="I28" s="9"/>
      <c r="J28">
        <f t="shared" si="2"/>
        <v>0.35</v>
      </c>
    </row>
    <row r="29" spans="1:11" x14ac:dyDescent="0.3">
      <c r="A29" s="36"/>
      <c r="B29" s="9"/>
      <c r="C29" s="9"/>
      <c r="D29" s="9" t="s">
        <v>28</v>
      </c>
      <c r="E29" s="9"/>
      <c r="F29" s="9">
        <v>1</v>
      </c>
      <c r="G29" s="9"/>
      <c r="H29" s="9"/>
      <c r="I29" s="9"/>
      <c r="J29">
        <f t="shared" si="2"/>
        <v>0.35</v>
      </c>
    </row>
    <row r="30" spans="1:11" x14ac:dyDescent="0.3">
      <c r="A30" s="36"/>
      <c r="B30" s="9"/>
      <c r="C30" s="9"/>
      <c r="D30" s="9" t="s">
        <v>58</v>
      </c>
      <c r="E30" s="9"/>
      <c r="F30" s="9">
        <v>1</v>
      </c>
      <c r="G30" s="9"/>
      <c r="H30" s="9">
        <v>1</v>
      </c>
      <c r="I30" s="9"/>
      <c r="J30">
        <f t="shared" si="2"/>
        <v>0.35</v>
      </c>
    </row>
    <row r="31" spans="1:11" x14ac:dyDescent="0.3">
      <c r="A31" s="36"/>
      <c r="B31" s="9"/>
      <c r="C31" s="9"/>
      <c r="D31" s="9" t="s">
        <v>23</v>
      </c>
      <c r="E31" s="9"/>
      <c r="F31" s="9">
        <v>1</v>
      </c>
      <c r="G31" s="9"/>
      <c r="H31" s="9"/>
      <c r="I31" s="9"/>
      <c r="J31">
        <f t="shared" si="2"/>
        <v>0.35</v>
      </c>
    </row>
    <row r="32" spans="1:11" x14ac:dyDescent="0.3">
      <c r="A32" s="36"/>
      <c r="B32" s="9"/>
      <c r="C32" s="9"/>
      <c r="D32" s="9" t="s">
        <v>29</v>
      </c>
      <c r="E32" s="9">
        <v>2</v>
      </c>
      <c r="F32" s="9"/>
      <c r="G32" s="9"/>
      <c r="H32" s="9"/>
      <c r="I32" s="9"/>
      <c r="J32">
        <f t="shared" si="2"/>
        <v>0.7</v>
      </c>
    </row>
    <row r="33" spans="1:24" x14ac:dyDescent="0.3">
      <c r="A33" s="36"/>
      <c r="B33" s="9"/>
      <c r="C33" s="9"/>
      <c r="D33" s="9" t="s">
        <v>140</v>
      </c>
      <c r="E33" s="9">
        <v>3</v>
      </c>
      <c r="F33" s="9"/>
      <c r="G33" s="9"/>
      <c r="H33" s="9"/>
      <c r="I33" s="9"/>
      <c r="J33">
        <f t="shared" si="2"/>
        <v>1.0499999999999998</v>
      </c>
    </row>
    <row r="34" spans="1:24" x14ac:dyDescent="0.3">
      <c r="A34" s="36"/>
      <c r="B34" s="9"/>
      <c r="C34" s="9"/>
      <c r="J34">
        <f t="shared" si="2"/>
        <v>0</v>
      </c>
    </row>
    <row r="35" spans="1:24" x14ac:dyDescent="0.3">
      <c r="A35" s="36"/>
      <c r="B35" s="9"/>
      <c r="C35" s="15" t="s">
        <v>30</v>
      </c>
      <c r="D35" s="16">
        <f>SUM(J36:J41)</f>
        <v>4</v>
      </c>
      <c r="E35" s="39" t="s">
        <v>25</v>
      </c>
      <c r="F35" s="39"/>
      <c r="G35" s="39"/>
      <c r="H35" s="39"/>
      <c r="I35" s="39"/>
      <c r="J35" s="39"/>
      <c r="K35">
        <v>0.4</v>
      </c>
    </row>
    <row r="36" spans="1:24" x14ac:dyDescent="0.3">
      <c r="A36" s="36"/>
      <c r="B36" s="9"/>
      <c r="C36" s="40"/>
      <c r="D36" s="38" t="s">
        <v>61</v>
      </c>
      <c r="E36" s="38">
        <v>2</v>
      </c>
      <c r="F36" s="38"/>
      <c r="G36" s="38"/>
      <c r="H36" s="38"/>
      <c r="I36" s="38"/>
      <c r="J36">
        <f>SUM(E36:F36)*$K$35</f>
        <v>0.8</v>
      </c>
    </row>
    <row r="37" spans="1:24" x14ac:dyDescent="0.3">
      <c r="A37" s="36"/>
      <c r="B37" s="9"/>
      <c r="C37" s="9"/>
      <c r="D37" s="9" t="s">
        <v>23</v>
      </c>
      <c r="E37" s="9"/>
      <c r="F37" s="9">
        <v>1</v>
      </c>
      <c r="G37" s="9"/>
      <c r="H37" s="9"/>
      <c r="I37" s="9"/>
      <c r="J37">
        <f t="shared" ref="J37:J43" si="3">SUM(E37:F37)*$K$35</f>
        <v>0.4</v>
      </c>
    </row>
    <row r="38" spans="1:24" x14ac:dyDescent="0.3">
      <c r="A38" s="36"/>
      <c r="B38" s="9"/>
      <c r="D38" s="9" t="s">
        <v>141</v>
      </c>
      <c r="E38" s="9">
        <v>4</v>
      </c>
      <c r="F38" s="9"/>
      <c r="G38" s="9"/>
      <c r="H38" s="9"/>
      <c r="I38" s="9"/>
      <c r="J38">
        <f t="shared" si="3"/>
        <v>1.6</v>
      </c>
    </row>
    <row r="39" spans="1:24" x14ac:dyDescent="0.3">
      <c r="A39" s="36"/>
      <c r="B39" s="9"/>
      <c r="D39" s="9" t="s">
        <v>109</v>
      </c>
      <c r="E39" s="9">
        <v>1</v>
      </c>
      <c r="F39" s="9"/>
      <c r="G39" s="9"/>
      <c r="H39" s="9"/>
      <c r="I39" s="9"/>
      <c r="J39">
        <f t="shared" si="3"/>
        <v>0.4</v>
      </c>
    </row>
    <row r="40" spans="1:24" x14ac:dyDescent="0.3">
      <c r="A40" s="36"/>
      <c r="B40" s="9"/>
      <c r="D40" s="9" t="s">
        <v>27</v>
      </c>
      <c r="E40" s="9"/>
      <c r="F40" s="9">
        <v>1</v>
      </c>
      <c r="G40" s="9"/>
      <c r="H40" s="9"/>
      <c r="I40" s="9"/>
      <c r="J40">
        <f t="shared" si="3"/>
        <v>0.4</v>
      </c>
    </row>
    <row r="41" spans="1:24" x14ac:dyDescent="0.3">
      <c r="A41" s="36"/>
      <c r="B41" s="9"/>
      <c r="D41" s="9" t="s">
        <v>31</v>
      </c>
      <c r="E41" s="9"/>
      <c r="F41" s="9">
        <v>1</v>
      </c>
      <c r="G41" s="9"/>
      <c r="H41" s="9"/>
      <c r="I41" s="9"/>
      <c r="J41">
        <f t="shared" si="3"/>
        <v>0.4</v>
      </c>
    </row>
    <row r="42" spans="1:24" x14ac:dyDescent="0.3">
      <c r="D42" s="44" t="s">
        <v>73</v>
      </c>
      <c r="E42" s="9"/>
      <c r="F42" s="44">
        <v>1</v>
      </c>
      <c r="G42" s="9"/>
      <c r="H42" s="9"/>
      <c r="I42" s="9"/>
      <c r="J42">
        <f t="shared" si="3"/>
        <v>0.4</v>
      </c>
    </row>
    <row r="43" spans="1:24" x14ac:dyDescent="0.3">
      <c r="C43" s="30"/>
      <c r="D43" s="30"/>
      <c r="E43" s="30"/>
      <c r="F43" s="30"/>
      <c r="G43" s="30"/>
      <c r="H43" s="30"/>
      <c r="I43" s="30"/>
      <c r="J43">
        <f t="shared" si="3"/>
        <v>0</v>
      </c>
    </row>
    <row r="44" spans="1:24" x14ac:dyDescent="0.3">
      <c r="A44" s="42" t="s">
        <v>111</v>
      </c>
      <c r="B44" s="29">
        <f>D45</f>
        <v>6.4</v>
      </c>
      <c r="C44" s="9"/>
      <c r="D44" s="9"/>
      <c r="E44" s="58" t="s">
        <v>117</v>
      </c>
      <c r="F44" s="59" t="s">
        <v>5</v>
      </c>
      <c r="G44" s="59" t="s">
        <v>6</v>
      </c>
      <c r="H44" s="59" t="s">
        <v>7</v>
      </c>
      <c r="I44" s="59" t="s">
        <v>8</v>
      </c>
      <c r="J44" s="59" t="s">
        <v>9</v>
      </c>
    </row>
    <row r="45" spans="1:24" x14ac:dyDescent="0.3">
      <c r="A45" s="36"/>
      <c r="B45" s="9"/>
      <c r="C45" s="33" t="s">
        <v>32</v>
      </c>
      <c r="D45" s="51">
        <f>SUM(J45:J57)</f>
        <v>6.4</v>
      </c>
      <c r="E45" s="33" t="s">
        <v>33</v>
      </c>
      <c r="F45" s="33"/>
      <c r="G45" s="33"/>
      <c r="H45" s="33"/>
      <c r="I45" s="33" t="s">
        <v>64</v>
      </c>
      <c r="J45" s="33">
        <v>0.8</v>
      </c>
      <c r="K45">
        <v>0.4</v>
      </c>
    </row>
    <row r="46" spans="1:24" ht="21" x14ac:dyDescent="0.4">
      <c r="A46" s="113"/>
      <c r="B46" s="114"/>
      <c r="C46" s="116" t="s">
        <v>137</v>
      </c>
      <c r="D46" s="115"/>
      <c r="E46" s="115"/>
      <c r="F46" s="115"/>
      <c r="G46" s="115"/>
      <c r="H46" s="115"/>
      <c r="I46" s="115"/>
      <c r="J46">
        <f>SUM(E46:F46)*$K$45</f>
        <v>0</v>
      </c>
      <c r="X46" s="82"/>
    </row>
    <row r="47" spans="1:24" x14ac:dyDescent="0.3">
      <c r="A47" s="36"/>
      <c r="B47" s="9"/>
      <c r="C47" s="83" t="s">
        <v>125</v>
      </c>
      <c r="D47" s="83" t="s">
        <v>60</v>
      </c>
      <c r="E47" s="85"/>
      <c r="F47" s="85">
        <v>1</v>
      </c>
      <c r="G47" s="85"/>
      <c r="H47" s="85"/>
      <c r="I47" s="85">
        <v>1</v>
      </c>
      <c r="J47">
        <f t="shared" ref="J47:J58" si="4">SUM(E47:F47)*$K$45</f>
        <v>0.4</v>
      </c>
    </row>
    <row r="48" spans="1:24" x14ac:dyDescent="0.3">
      <c r="A48" s="36"/>
      <c r="B48" s="9"/>
      <c r="C48" s="83" t="s">
        <v>125</v>
      </c>
      <c r="D48" s="83" t="s">
        <v>136</v>
      </c>
      <c r="E48" s="85"/>
      <c r="F48" s="85">
        <v>2</v>
      </c>
      <c r="G48" s="85"/>
      <c r="H48" s="85"/>
      <c r="I48" s="85"/>
      <c r="J48">
        <f t="shared" si="4"/>
        <v>0.8</v>
      </c>
    </row>
    <row r="49" spans="1:12" x14ac:dyDescent="0.3">
      <c r="A49" s="36"/>
      <c r="B49" s="9"/>
      <c r="J49">
        <f t="shared" si="4"/>
        <v>0</v>
      </c>
    </row>
    <row r="50" spans="1:12" x14ac:dyDescent="0.3">
      <c r="A50" s="36"/>
      <c r="B50" s="9"/>
      <c r="C50" s="9"/>
      <c r="D50" s="38" t="s">
        <v>61</v>
      </c>
      <c r="E50" s="38"/>
      <c r="F50" s="38">
        <v>2</v>
      </c>
      <c r="G50" s="38">
        <v>2</v>
      </c>
      <c r="H50" s="38">
        <v>2</v>
      </c>
      <c r="I50" s="38"/>
      <c r="J50">
        <f t="shared" si="4"/>
        <v>0.8</v>
      </c>
    </row>
    <row r="51" spans="1:12" x14ac:dyDescent="0.3">
      <c r="A51" s="36"/>
      <c r="B51" s="9"/>
      <c r="C51" s="9"/>
      <c r="D51" s="38" t="s">
        <v>116</v>
      </c>
      <c r="E51" s="38"/>
      <c r="F51" s="38">
        <v>2</v>
      </c>
      <c r="G51" s="38">
        <v>2</v>
      </c>
      <c r="H51" s="38">
        <v>2</v>
      </c>
      <c r="I51" s="38"/>
      <c r="J51">
        <f t="shared" si="4"/>
        <v>0.8</v>
      </c>
    </row>
    <row r="52" spans="1:12" x14ac:dyDescent="0.3">
      <c r="A52" s="36"/>
      <c r="B52" s="9"/>
      <c r="C52" s="9"/>
      <c r="D52" s="9" t="s">
        <v>23</v>
      </c>
      <c r="E52" s="9"/>
      <c r="F52" s="9">
        <v>1</v>
      </c>
      <c r="G52" s="9"/>
      <c r="H52" s="9"/>
      <c r="I52" s="9"/>
      <c r="J52">
        <f t="shared" si="4"/>
        <v>0.4</v>
      </c>
    </row>
    <row r="53" spans="1:12" x14ac:dyDescent="0.3">
      <c r="A53" s="36"/>
      <c r="B53" s="9"/>
      <c r="D53" s="9" t="s">
        <v>27</v>
      </c>
      <c r="E53" s="9"/>
      <c r="F53" s="9">
        <v>1</v>
      </c>
      <c r="G53" s="9"/>
      <c r="H53" s="9"/>
      <c r="I53" s="9"/>
      <c r="J53">
        <f t="shared" si="4"/>
        <v>0.4</v>
      </c>
    </row>
    <row r="54" spans="1:12" x14ac:dyDescent="0.3">
      <c r="A54" s="36"/>
      <c r="B54" s="9"/>
      <c r="D54" s="9" t="s">
        <v>73</v>
      </c>
      <c r="E54" s="9"/>
      <c r="F54" s="9">
        <v>1</v>
      </c>
      <c r="G54" s="9"/>
      <c r="H54" s="9"/>
      <c r="I54" s="9"/>
      <c r="J54">
        <f t="shared" si="4"/>
        <v>0.4</v>
      </c>
    </row>
    <row r="55" spans="1:12" x14ac:dyDescent="0.3">
      <c r="A55" s="36"/>
      <c r="B55" s="9"/>
      <c r="D55" s="9" t="s">
        <v>31</v>
      </c>
      <c r="E55" s="9"/>
      <c r="F55" s="44">
        <v>1</v>
      </c>
      <c r="G55" s="9"/>
      <c r="H55" s="9"/>
      <c r="I55" s="9"/>
      <c r="J55">
        <f t="shared" si="4"/>
        <v>0.4</v>
      </c>
    </row>
    <row r="56" spans="1:12" x14ac:dyDescent="0.3">
      <c r="C56" s="9"/>
      <c r="D56" s="9" t="s">
        <v>29</v>
      </c>
      <c r="E56" s="9">
        <v>2</v>
      </c>
      <c r="F56" s="9"/>
      <c r="G56" s="9"/>
      <c r="H56" s="9"/>
      <c r="I56" s="9"/>
      <c r="J56">
        <f t="shared" si="4"/>
        <v>0.8</v>
      </c>
    </row>
    <row r="57" spans="1:12" x14ac:dyDescent="0.3">
      <c r="D57" s="9" t="s">
        <v>109</v>
      </c>
      <c r="E57" s="9">
        <v>1</v>
      </c>
      <c r="F57" s="9"/>
      <c r="G57" s="9"/>
      <c r="H57" s="9"/>
      <c r="I57" s="9"/>
      <c r="J57">
        <f t="shared" si="4"/>
        <v>0.4</v>
      </c>
    </row>
    <row r="58" spans="1:12" x14ac:dyDescent="0.3">
      <c r="A58" s="36"/>
      <c r="B58" s="9"/>
      <c r="C58" s="9"/>
      <c r="J58">
        <f t="shared" si="4"/>
        <v>0</v>
      </c>
    </row>
    <row r="59" spans="1:12" x14ac:dyDescent="0.3">
      <c r="A59" s="36"/>
      <c r="B59" s="9"/>
      <c r="C59" s="9"/>
    </row>
    <row r="60" spans="1:12" x14ac:dyDescent="0.3">
      <c r="A60" s="36"/>
      <c r="B60" s="9"/>
      <c r="C60" s="9"/>
      <c r="D60" s="9"/>
      <c r="E60" s="9"/>
      <c r="F60" s="9"/>
      <c r="G60" s="9"/>
      <c r="H60" s="9"/>
      <c r="I60" s="9"/>
      <c r="J60" s="9"/>
    </row>
    <row r="61" spans="1:12" x14ac:dyDescent="0.3">
      <c r="A61" s="36"/>
      <c r="B61" s="9"/>
      <c r="C61" s="30"/>
      <c r="D61" s="30"/>
      <c r="E61" s="58" t="s">
        <v>117</v>
      </c>
      <c r="F61" s="59" t="s">
        <v>5</v>
      </c>
      <c r="G61" s="59" t="s">
        <v>6</v>
      </c>
      <c r="H61" s="59" t="s">
        <v>7</v>
      </c>
      <c r="I61" s="59" t="s">
        <v>8</v>
      </c>
      <c r="J61" s="59" t="s">
        <v>9</v>
      </c>
    </row>
    <row r="62" spans="1:12" x14ac:dyDescent="0.3">
      <c r="A62" s="42" t="s">
        <v>112</v>
      </c>
      <c r="B62" s="29">
        <f>SUM(D62:D106)</f>
        <v>18.5</v>
      </c>
      <c r="C62" s="87" t="s">
        <v>12</v>
      </c>
      <c r="D62" s="34">
        <f>SUM(J63:J72)</f>
        <v>5.5</v>
      </c>
      <c r="E62" s="33" t="s">
        <v>34</v>
      </c>
      <c r="F62" s="33"/>
      <c r="G62" s="33"/>
      <c r="H62" s="33"/>
      <c r="I62" s="33"/>
      <c r="J62" s="35"/>
      <c r="L62" t="s">
        <v>197</v>
      </c>
    </row>
    <row r="63" spans="1:12" x14ac:dyDescent="0.3">
      <c r="A63" s="36"/>
      <c r="B63" s="9"/>
      <c r="C63" s="36"/>
      <c r="D63" s="38" t="s">
        <v>26</v>
      </c>
      <c r="E63" s="38">
        <v>2</v>
      </c>
      <c r="F63" s="38"/>
      <c r="G63" s="38"/>
      <c r="H63" s="38"/>
      <c r="I63" s="38"/>
      <c r="J63" s="37">
        <f t="shared" ref="J63:J70" si="5">(((E63+F63)/2))</f>
        <v>1</v>
      </c>
    </row>
    <row r="64" spans="1:12" x14ac:dyDescent="0.3">
      <c r="A64" s="36"/>
      <c r="B64" s="9"/>
      <c r="C64" s="36"/>
      <c r="D64" s="9" t="s">
        <v>23</v>
      </c>
      <c r="E64" s="9"/>
      <c r="F64" s="9">
        <v>1</v>
      </c>
      <c r="G64" s="9"/>
      <c r="H64" s="9"/>
      <c r="I64" s="9"/>
      <c r="J64" s="37">
        <f t="shared" si="5"/>
        <v>0.5</v>
      </c>
    </row>
    <row r="65" spans="1:10" x14ac:dyDescent="0.3">
      <c r="A65" s="36"/>
      <c r="B65" s="9"/>
      <c r="C65" s="36"/>
      <c r="D65" s="9" t="s">
        <v>27</v>
      </c>
      <c r="E65" s="9"/>
      <c r="F65" s="9">
        <v>1</v>
      </c>
      <c r="G65" s="9"/>
      <c r="H65" s="9"/>
      <c r="I65" s="9"/>
      <c r="J65" s="37">
        <f t="shared" si="5"/>
        <v>0.5</v>
      </c>
    </row>
    <row r="66" spans="1:10" x14ac:dyDescent="0.3">
      <c r="A66" s="36"/>
      <c r="B66" s="9"/>
      <c r="C66" s="36"/>
      <c r="D66" s="9" t="s">
        <v>31</v>
      </c>
      <c r="E66" s="9"/>
      <c r="F66" s="9">
        <v>1</v>
      </c>
      <c r="G66" s="9"/>
      <c r="H66" s="9"/>
      <c r="I66" s="9"/>
      <c r="J66" s="37">
        <f t="shared" si="5"/>
        <v>0.5</v>
      </c>
    </row>
    <row r="67" spans="1:10" x14ac:dyDescent="0.3">
      <c r="A67" s="36"/>
      <c r="B67" s="9"/>
      <c r="C67" s="36"/>
      <c r="D67" s="9" t="s">
        <v>57</v>
      </c>
      <c r="E67" s="9"/>
      <c r="F67" s="9">
        <v>1</v>
      </c>
      <c r="G67" s="9"/>
      <c r="H67" s="9">
        <v>1</v>
      </c>
      <c r="I67" s="9"/>
      <c r="J67" s="37">
        <f t="shared" si="5"/>
        <v>0.5</v>
      </c>
    </row>
    <row r="68" spans="1:10" x14ac:dyDescent="0.3">
      <c r="A68" s="36"/>
      <c r="B68" s="9"/>
      <c r="C68" s="36"/>
      <c r="D68" s="9" t="s">
        <v>29</v>
      </c>
      <c r="E68" s="9">
        <v>2</v>
      </c>
      <c r="F68" s="9"/>
      <c r="G68" s="9"/>
      <c r="H68" s="9"/>
      <c r="I68" s="9"/>
      <c r="J68" s="37">
        <f t="shared" si="5"/>
        <v>1</v>
      </c>
    </row>
    <row r="69" spans="1:10" x14ac:dyDescent="0.3">
      <c r="A69" s="36"/>
      <c r="B69" s="9"/>
      <c r="C69" s="36"/>
      <c r="D69" s="9" t="s">
        <v>198</v>
      </c>
      <c r="E69" s="9">
        <v>3</v>
      </c>
      <c r="F69" s="9"/>
      <c r="G69" s="9"/>
      <c r="H69" s="9"/>
      <c r="I69" s="9"/>
      <c r="J69" s="37">
        <f t="shared" si="5"/>
        <v>1.5</v>
      </c>
    </row>
    <row r="70" spans="1:10" x14ac:dyDescent="0.3">
      <c r="A70" s="36"/>
      <c r="B70" s="9"/>
      <c r="C70" s="36"/>
      <c r="D70" s="9"/>
      <c r="E70" s="9"/>
      <c r="F70" s="9"/>
      <c r="G70" s="9"/>
      <c r="H70" s="9"/>
      <c r="I70" s="9"/>
      <c r="J70" s="37">
        <f t="shared" si="5"/>
        <v>0</v>
      </c>
    </row>
    <row r="71" spans="1:10" x14ac:dyDescent="0.3">
      <c r="A71" s="36"/>
      <c r="B71" s="9"/>
      <c r="C71" s="36"/>
      <c r="D71" s="9"/>
      <c r="E71" s="9"/>
      <c r="F71" s="9"/>
      <c r="G71" s="9"/>
      <c r="H71" s="9"/>
      <c r="I71" s="9"/>
      <c r="J71" s="37"/>
    </row>
    <row r="72" spans="1:10" x14ac:dyDescent="0.3">
      <c r="A72" s="36"/>
      <c r="B72" s="9"/>
      <c r="C72" s="36"/>
      <c r="D72" s="9"/>
      <c r="E72" s="9"/>
      <c r="F72" s="9"/>
      <c r="G72" s="9"/>
      <c r="H72" s="9"/>
      <c r="I72" s="9"/>
      <c r="J72" s="37"/>
    </row>
    <row r="73" spans="1:10" x14ac:dyDescent="0.3">
      <c r="A73" s="36"/>
      <c r="B73" s="9"/>
      <c r="C73" s="57" t="s">
        <v>99</v>
      </c>
      <c r="D73" s="34">
        <f>SUM(J74:J77)</f>
        <v>3</v>
      </c>
      <c r="E73" s="33" t="s">
        <v>34</v>
      </c>
      <c r="F73" s="33"/>
      <c r="G73" s="33"/>
      <c r="H73" s="33"/>
      <c r="I73" s="33"/>
      <c r="J73" s="35"/>
    </row>
    <row r="74" spans="1:10" x14ac:dyDescent="0.3">
      <c r="A74" s="36"/>
      <c r="B74" s="9"/>
      <c r="C74" s="36"/>
      <c r="D74" s="38" t="s">
        <v>100</v>
      </c>
      <c r="E74" s="38"/>
      <c r="F74" s="38"/>
      <c r="G74" s="38"/>
      <c r="H74" s="38"/>
      <c r="I74" s="38"/>
      <c r="J74" s="37">
        <f t="shared" ref="J74:J81" si="6">(((E74+F74)/2))</f>
        <v>0</v>
      </c>
    </row>
    <row r="75" spans="1:10" x14ac:dyDescent="0.3">
      <c r="A75" s="36"/>
      <c r="B75" s="9"/>
      <c r="C75" s="36"/>
      <c r="D75" s="9" t="s">
        <v>23</v>
      </c>
      <c r="E75" s="9"/>
      <c r="F75" s="9">
        <v>1</v>
      </c>
      <c r="G75" s="9"/>
      <c r="H75" s="9"/>
      <c r="I75" s="9"/>
      <c r="J75" s="37">
        <f t="shared" si="6"/>
        <v>0.5</v>
      </c>
    </row>
    <row r="76" spans="1:10" x14ac:dyDescent="0.3">
      <c r="A76" s="36"/>
      <c r="B76" s="9"/>
      <c r="C76" s="36"/>
      <c r="D76" s="9" t="s">
        <v>201</v>
      </c>
      <c r="E76" s="9">
        <v>3</v>
      </c>
      <c r="F76" s="9"/>
      <c r="G76" s="9"/>
      <c r="H76" s="9"/>
      <c r="I76" s="9"/>
      <c r="J76" s="37">
        <f t="shared" si="6"/>
        <v>1.5</v>
      </c>
    </row>
    <row r="77" spans="1:10" x14ac:dyDescent="0.3">
      <c r="A77" s="36"/>
      <c r="B77" s="9"/>
      <c r="C77" s="41"/>
      <c r="D77" s="30" t="s">
        <v>199</v>
      </c>
      <c r="E77" s="30">
        <v>2</v>
      </c>
      <c r="F77" s="30"/>
      <c r="G77" s="30"/>
      <c r="H77" s="30"/>
      <c r="I77" s="30"/>
      <c r="J77" s="37">
        <f t="shared" si="6"/>
        <v>1</v>
      </c>
    </row>
    <row r="78" spans="1:10" x14ac:dyDescent="0.3">
      <c r="A78" s="36"/>
      <c r="B78" s="9"/>
      <c r="C78" s="57" t="s">
        <v>89</v>
      </c>
      <c r="D78" s="34">
        <f>SUM(J79:J82)</f>
        <v>0</v>
      </c>
      <c r="E78" s="33" t="s">
        <v>34</v>
      </c>
      <c r="F78" s="33"/>
      <c r="G78" s="33"/>
      <c r="H78" s="33"/>
      <c r="I78" s="33"/>
      <c r="J78" s="35"/>
    </row>
    <row r="79" spans="1:10" x14ac:dyDescent="0.3">
      <c r="A79" s="36"/>
      <c r="B79" s="9"/>
      <c r="C79" s="36"/>
      <c r="D79" s="38" t="s">
        <v>100</v>
      </c>
      <c r="E79" s="38"/>
      <c r="F79" s="38"/>
      <c r="G79" s="38"/>
      <c r="H79" s="38"/>
      <c r="I79" s="38"/>
      <c r="J79" s="37">
        <f t="shared" si="6"/>
        <v>0</v>
      </c>
    </row>
    <row r="80" spans="1:10" x14ac:dyDescent="0.3">
      <c r="A80" s="36"/>
      <c r="B80" s="9"/>
      <c r="C80" s="36"/>
      <c r="D80" s="9"/>
      <c r="E80" s="9"/>
      <c r="F80" s="9"/>
      <c r="G80" s="9"/>
      <c r="H80" s="9"/>
      <c r="I80" s="9"/>
      <c r="J80" s="37">
        <f t="shared" si="6"/>
        <v>0</v>
      </c>
    </row>
    <row r="81" spans="1:10" x14ac:dyDescent="0.3">
      <c r="A81" s="36"/>
      <c r="B81" s="9"/>
      <c r="C81" s="36"/>
      <c r="D81" s="9"/>
      <c r="E81" s="9"/>
      <c r="F81" s="9"/>
      <c r="G81" s="9"/>
      <c r="H81" s="9"/>
      <c r="I81" s="9"/>
      <c r="J81" s="37">
        <f t="shared" si="6"/>
        <v>0</v>
      </c>
    </row>
    <row r="82" spans="1:10" x14ac:dyDescent="0.3">
      <c r="A82" s="36"/>
      <c r="B82" s="9"/>
      <c r="C82" s="41"/>
      <c r="D82" s="30"/>
      <c r="E82" s="30"/>
      <c r="F82" s="30"/>
      <c r="G82" s="30"/>
      <c r="H82" s="30"/>
      <c r="I82" s="30"/>
      <c r="J82" s="31"/>
    </row>
    <row r="83" spans="1:10" ht="15" thickBot="1" x14ac:dyDescent="0.35">
      <c r="A83" s="36"/>
      <c r="B83" s="9"/>
      <c r="C83" s="9"/>
      <c r="D83" s="9"/>
      <c r="E83" s="9"/>
      <c r="F83" s="9"/>
      <c r="G83" s="9"/>
      <c r="H83" s="9"/>
      <c r="I83" s="9"/>
    </row>
    <row r="84" spans="1:10" x14ac:dyDescent="0.3">
      <c r="A84" s="36"/>
      <c r="B84" s="9"/>
      <c r="C84" s="109" t="s">
        <v>135</v>
      </c>
      <c r="D84" s="110">
        <f>SUM(J85:J91)</f>
        <v>4.5</v>
      </c>
      <c r="E84" s="33" t="s">
        <v>194</v>
      </c>
      <c r="F84" s="111"/>
      <c r="G84" s="111"/>
      <c r="H84" s="111"/>
      <c r="I84" s="111"/>
      <c r="J84" s="112"/>
    </row>
    <row r="85" spans="1:10" x14ac:dyDescent="0.3">
      <c r="A85" s="36"/>
      <c r="B85" s="9"/>
      <c r="C85" s="69"/>
      <c r="D85" s="38" t="s">
        <v>61</v>
      </c>
      <c r="E85" s="38">
        <v>2</v>
      </c>
      <c r="F85" s="38"/>
      <c r="G85" s="38"/>
      <c r="H85" s="38"/>
      <c r="I85" s="38"/>
      <c r="J85" s="72">
        <f t="shared" ref="J85:J91" si="7">(((E85+F85)/2))</f>
        <v>1</v>
      </c>
    </row>
    <row r="86" spans="1:10" x14ac:dyDescent="0.3">
      <c r="A86" s="36"/>
      <c r="B86" s="9"/>
      <c r="C86" s="69"/>
      <c r="D86" s="9" t="s">
        <v>23</v>
      </c>
      <c r="E86" s="9"/>
      <c r="F86" s="9">
        <v>1</v>
      </c>
      <c r="G86" s="9"/>
      <c r="H86" s="9"/>
      <c r="I86" s="9"/>
      <c r="J86" s="72">
        <f t="shared" si="7"/>
        <v>0.5</v>
      </c>
    </row>
    <row r="87" spans="1:10" x14ac:dyDescent="0.3">
      <c r="A87" s="36"/>
      <c r="B87" s="9"/>
      <c r="C87" s="69"/>
      <c r="D87" t="s">
        <v>195</v>
      </c>
      <c r="E87">
        <v>1</v>
      </c>
      <c r="F87" s="9"/>
      <c r="G87" s="9"/>
      <c r="H87" s="9"/>
      <c r="I87" s="9"/>
      <c r="J87" s="72">
        <f t="shared" si="7"/>
        <v>0.5</v>
      </c>
    </row>
    <row r="88" spans="1:10" x14ac:dyDescent="0.3">
      <c r="A88" s="36"/>
      <c r="B88" s="9"/>
      <c r="C88" s="69"/>
      <c r="D88" t="s">
        <v>196</v>
      </c>
      <c r="E88">
        <v>2</v>
      </c>
      <c r="F88" s="9"/>
      <c r="G88" s="9"/>
      <c r="H88" s="9"/>
      <c r="I88" s="9"/>
      <c r="J88" s="72">
        <f t="shared" si="7"/>
        <v>1</v>
      </c>
    </row>
    <row r="89" spans="1:10" x14ac:dyDescent="0.3">
      <c r="A89" s="36"/>
      <c r="B89" s="9"/>
      <c r="C89" s="69"/>
      <c r="D89" t="s">
        <v>58</v>
      </c>
      <c r="F89">
        <v>1</v>
      </c>
      <c r="H89">
        <v>1</v>
      </c>
      <c r="I89" s="9"/>
      <c r="J89" s="72">
        <f t="shared" si="7"/>
        <v>0.5</v>
      </c>
    </row>
    <row r="90" spans="1:10" x14ac:dyDescent="0.3">
      <c r="A90" s="36"/>
      <c r="B90" s="9"/>
      <c r="C90" s="69"/>
      <c r="D90" t="s">
        <v>31</v>
      </c>
      <c r="F90">
        <v>1</v>
      </c>
      <c r="G90">
        <v>0</v>
      </c>
      <c r="H90">
        <v>0</v>
      </c>
      <c r="I90" s="9"/>
      <c r="J90" s="72">
        <f t="shared" si="7"/>
        <v>0.5</v>
      </c>
    </row>
    <row r="91" spans="1:10" ht="15" thickBot="1" x14ac:dyDescent="0.35">
      <c r="A91" s="36"/>
      <c r="B91" s="9"/>
      <c r="C91" s="70"/>
      <c r="D91" s="71" t="s">
        <v>27</v>
      </c>
      <c r="E91" s="71"/>
      <c r="F91" s="71">
        <v>1</v>
      </c>
      <c r="G91" s="71">
        <v>0</v>
      </c>
      <c r="H91" s="71">
        <v>0</v>
      </c>
      <c r="I91" s="71"/>
      <c r="J91" s="108">
        <f t="shared" si="7"/>
        <v>0.5</v>
      </c>
    </row>
    <row r="92" spans="1:10" x14ac:dyDescent="0.3">
      <c r="A92" s="36"/>
      <c r="B92" s="9"/>
      <c r="C92" s="9"/>
      <c r="D92" s="9"/>
      <c r="E92" s="9"/>
      <c r="F92" s="9"/>
      <c r="G92" s="9"/>
      <c r="H92" s="9"/>
      <c r="I92" s="9"/>
    </row>
    <row r="93" spans="1:10" x14ac:dyDescent="0.3">
      <c r="A93" s="36"/>
      <c r="B93" s="9"/>
      <c r="C93" s="9"/>
      <c r="D93" s="9"/>
      <c r="E93" s="9"/>
      <c r="F93" s="9"/>
      <c r="G93" s="9"/>
      <c r="H93" s="9"/>
      <c r="I93" s="9"/>
    </row>
    <row r="94" spans="1:10" x14ac:dyDescent="0.3">
      <c r="A94" s="36"/>
      <c r="B94" s="9"/>
      <c r="C94" s="9"/>
      <c r="D94" s="9"/>
      <c r="E94" s="9"/>
      <c r="F94" s="9"/>
      <c r="G94" s="9"/>
      <c r="H94" s="9"/>
      <c r="I94" s="9"/>
    </row>
    <row r="95" spans="1:10" x14ac:dyDescent="0.3">
      <c r="A95" s="36"/>
      <c r="B95" s="9"/>
      <c r="C95" s="9"/>
      <c r="D95" s="9"/>
      <c r="E95" s="88" t="s">
        <v>117</v>
      </c>
      <c r="F95" s="89" t="s">
        <v>5</v>
      </c>
      <c r="G95" s="89" t="s">
        <v>6</v>
      </c>
      <c r="H95" s="89" t="s">
        <v>7</v>
      </c>
      <c r="I95" s="89" t="s">
        <v>8</v>
      </c>
      <c r="J95" s="89" t="s">
        <v>9</v>
      </c>
    </row>
    <row r="96" spans="1:10" x14ac:dyDescent="0.3">
      <c r="A96" s="36"/>
      <c r="B96" s="9"/>
      <c r="C96" s="87" t="s">
        <v>85</v>
      </c>
      <c r="D96" s="34">
        <f>SUM(J98:J106)</f>
        <v>5.5</v>
      </c>
      <c r="E96" s="33" t="s">
        <v>149</v>
      </c>
      <c r="F96" s="33"/>
      <c r="G96" s="33"/>
      <c r="H96" s="33"/>
      <c r="I96" s="33"/>
      <c r="J96" s="35"/>
    </row>
    <row r="97" spans="1:10" x14ac:dyDescent="0.3">
      <c r="A97" s="36"/>
      <c r="B97" s="9"/>
      <c r="C97" s="36"/>
      <c r="D97" s="38" t="s">
        <v>61</v>
      </c>
      <c r="E97" s="38">
        <v>2</v>
      </c>
      <c r="F97" s="38"/>
      <c r="G97" s="38"/>
      <c r="H97" s="38"/>
      <c r="I97" s="38"/>
      <c r="J97" s="37">
        <f t="shared" ref="J97:J106" si="8">(((E97+F97)/2))</f>
        <v>1</v>
      </c>
    </row>
    <row r="98" spans="1:10" x14ac:dyDescent="0.3">
      <c r="A98" s="36"/>
      <c r="B98" s="9"/>
      <c r="C98" s="36"/>
      <c r="D98" s="38" t="s">
        <v>142</v>
      </c>
      <c r="E98" s="38">
        <v>2</v>
      </c>
      <c r="F98" s="38"/>
      <c r="G98" s="38"/>
      <c r="H98" s="38"/>
      <c r="I98" s="38"/>
      <c r="J98" s="37">
        <f t="shared" si="8"/>
        <v>1</v>
      </c>
    </row>
    <row r="99" spans="1:10" x14ac:dyDescent="0.3">
      <c r="A99" s="36"/>
      <c r="B99" s="9"/>
      <c r="C99" s="36"/>
      <c r="D99" s="9" t="s">
        <v>23</v>
      </c>
      <c r="E99" s="9"/>
      <c r="F99" s="9">
        <v>1</v>
      </c>
      <c r="G99" s="9"/>
      <c r="H99" s="9"/>
      <c r="I99" s="9"/>
      <c r="J99" s="37">
        <f t="shared" si="8"/>
        <v>0.5</v>
      </c>
    </row>
    <row r="100" spans="1:10" x14ac:dyDescent="0.3">
      <c r="A100" s="36"/>
      <c r="B100" s="9"/>
      <c r="C100" s="36"/>
      <c r="D100" s="9" t="s">
        <v>58</v>
      </c>
      <c r="E100" s="9"/>
      <c r="F100" s="9">
        <v>1</v>
      </c>
      <c r="G100" s="9"/>
      <c r="H100" s="9">
        <v>1</v>
      </c>
      <c r="I100" s="9"/>
      <c r="J100" s="37">
        <f t="shared" si="8"/>
        <v>0.5</v>
      </c>
    </row>
    <row r="101" spans="1:10" x14ac:dyDescent="0.3">
      <c r="A101" s="36"/>
      <c r="B101" s="9"/>
      <c r="C101" s="36"/>
      <c r="D101" s="43" t="s">
        <v>27</v>
      </c>
      <c r="E101" s="43"/>
      <c r="F101" s="43">
        <v>1</v>
      </c>
      <c r="G101" s="43"/>
      <c r="H101" s="43"/>
      <c r="I101" s="9"/>
      <c r="J101" s="37">
        <f t="shared" si="8"/>
        <v>0.5</v>
      </c>
    </row>
    <row r="102" spans="1:10" x14ac:dyDescent="0.3">
      <c r="A102" s="36"/>
      <c r="B102" s="9"/>
      <c r="C102" s="36"/>
      <c r="D102" s="43" t="s">
        <v>31</v>
      </c>
      <c r="E102" s="43"/>
      <c r="F102" s="43">
        <v>1</v>
      </c>
      <c r="G102" s="43"/>
      <c r="H102" s="43"/>
      <c r="I102" s="9"/>
      <c r="J102" s="37">
        <f t="shared" si="8"/>
        <v>0.5</v>
      </c>
    </row>
    <row r="103" spans="1:10" x14ac:dyDescent="0.3">
      <c r="A103" s="36"/>
      <c r="B103" s="9"/>
      <c r="C103" s="36"/>
      <c r="D103" s="43" t="s">
        <v>200</v>
      </c>
      <c r="E103" s="43">
        <v>4</v>
      </c>
      <c r="F103" s="9"/>
      <c r="G103" s="43"/>
      <c r="H103" s="43"/>
      <c r="I103" s="9"/>
      <c r="J103" s="37">
        <f t="shared" si="8"/>
        <v>2</v>
      </c>
    </row>
    <row r="104" spans="1:10" x14ac:dyDescent="0.3">
      <c r="A104" s="36"/>
      <c r="B104" s="9"/>
      <c r="C104" s="36"/>
      <c r="D104" s="9" t="s">
        <v>90</v>
      </c>
      <c r="E104" s="9"/>
      <c r="F104" s="9">
        <v>1</v>
      </c>
      <c r="G104" s="9"/>
      <c r="H104" s="9"/>
      <c r="I104" s="9"/>
      <c r="J104" s="37">
        <f t="shared" si="8"/>
        <v>0.5</v>
      </c>
    </row>
    <row r="105" spans="1:10" x14ac:dyDescent="0.3">
      <c r="A105" s="36"/>
      <c r="B105" s="9"/>
      <c r="C105" s="36"/>
      <c r="D105" s="9"/>
      <c r="E105" s="9"/>
      <c r="F105" s="9"/>
      <c r="G105" s="9"/>
      <c r="H105" s="9"/>
      <c r="I105" s="9"/>
      <c r="J105" s="37">
        <f t="shared" si="8"/>
        <v>0</v>
      </c>
    </row>
    <row r="106" spans="1:10" x14ac:dyDescent="0.3">
      <c r="A106" s="36"/>
      <c r="B106" s="9"/>
      <c r="C106" s="36"/>
      <c r="D106" s="9"/>
      <c r="E106" s="9"/>
      <c r="F106" s="9"/>
      <c r="G106" s="9"/>
      <c r="H106" s="9"/>
      <c r="I106" s="9"/>
      <c r="J106" s="37">
        <f t="shared" si="8"/>
        <v>0</v>
      </c>
    </row>
    <row r="107" spans="1:10" x14ac:dyDescent="0.3">
      <c r="A107" s="36"/>
      <c r="B107" s="9"/>
      <c r="C107" s="36"/>
      <c r="D107" s="9"/>
      <c r="E107" s="9"/>
      <c r="F107" s="9"/>
      <c r="G107" s="9"/>
      <c r="H107" s="9"/>
      <c r="I107" s="9"/>
      <c r="J107" s="37"/>
    </row>
    <row r="108" spans="1:10" x14ac:dyDescent="0.3">
      <c r="A108" s="36"/>
      <c r="B108" s="9"/>
      <c r="C108" s="41"/>
      <c r="D108" s="30"/>
      <c r="E108" s="30"/>
      <c r="F108" s="30"/>
      <c r="G108" s="30"/>
      <c r="H108" s="30"/>
      <c r="I108" s="30"/>
      <c r="J108" s="31"/>
    </row>
    <row r="109" spans="1:10" x14ac:dyDescent="0.3">
      <c r="A109" s="36"/>
      <c r="B109" s="9"/>
    </row>
    <row r="110" spans="1:10" x14ac:dyDescent="0.3">
      <c r="A110" s="36"/>
      <c r="B110" s="9"/>
    </row>
    <row r="111" spans="1:10" x14ac:dyDescent="0.3">
      <c r="A111" s="41"/>
      <c r="B111" s="30"/>
    </row>
  </sheetData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3BD60-E4EB-4A52-A33C-A75997A17B32}">
  <sheetPr>
    <tabColor theme="5" tint="0.79998168889431442"/>
  </sheetPr>
  <dimension ref="A2:N27"/>
  <sheetViews>
    <sheetView workbookViewId="0">
      <selection activeCell="O16" sqref="O16"/>
    </sheetView>
  </sheetViews>
  <sheetFormatPr defaultRowHeight="14.4" x14ac:dyDescent="0.3"/>
  <cols>
    <col min="5" max="5" width="17.6640625" customWidth="1"/>
    <col min="6" max="6" width="16.88671875" customWidth="1"/>
    <col min="15" max="15" width="15.5546875" customWidth="1"/>
  </cols>
  <sheetData>
    <row r="2" spans="1:14" x14ac:dyDescent="0.3">
      <c r="B2" t="s">
        <v>157</v>
      </c>
      <c r="E2" t="s">
        <v>51</v>
      </c>
      <c r="F2">
        <f>J2+L5</f>
        <v>0.75</v>
      </c>
      <c r="I2" t="s">
        <v>50</v>
      </c>
      <c r="J2">
        <v>0</v>
      </c>
      <c r="M2" s="28"/>
    </row>
    <row r="4" spans="1:14" x14ac:dyDescent="0.3">
      <c r="B4" t="s">
        <v>38</v>
      </c>
      <c r="C4" s="19">
        <f>SUM(C7:C9)</f>
        <v>0.99</v>
      </c>
      <c r="E4" s="1"/>
      <c r="F4" s="1" t="s">
        <v>37</v>
      </c>
      <c r="G4" s="2" t="s">
        <v>117</v>
      </c>
      <c r="H4" s="2" t="s">
        <v>121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4" x14ac:dyDescent="0.3">
      <c r="C5" s="19"/>
      <c r="G5" s="61">
        <f t="shared" ref="G5:K5" si="0">SUM(G6:G130)</f>
        <v>1.5</v>
      </c>
      <c r="H5" s="61">
        <f t="shared" si="0"/>
        <v>0</v>
      </c>
      <c r="I5" s="61">
        <f t="shared" si="0"/>
        <v>2</v>
      </c>
      <c r="J5" s="61">
        <f t="shared" si="0"/>
        <v>2</v>
      </c>
      <c r="K5" s="61">
        <f t="shared" si="0"/>
        <v>0</v>
      </c>
      <c r="L5" s="5">
        <f>SUM(L7:L45)</f>
        <v>0.75</v>
      </c>
    </row>
    <row r="6" spans="1:14" x14ac:dyDescent="0.3">
      <c r="C6" s="19"/>
      <c r="G6" s="68"/>
      <c r="H6" s="68"/>
      <c r="I6" s="68"/>
      <c r="J6" s="68"/>
      <c r="K6" s="68"/>
      <c r="L6">
        <f>(G6/2)+(H6/2)</f>
        <v>0</v>
      </c>
    </row>
    <row r="7" spans="1:14" x14ac:dyDescent="0.3">
      <c r="A7" s="20">
        <f>$L$5*C7</f>
        <v>0.2475</v>
      </c>
      <c r="B7" t="s">
        <v>158</v>
      </c>
      <c r="C7" s="19">
        <v>0.33</v>
      </c>
      <c r="E7" t="s">
        <v>161</v>
      </c>
      <c r="F7" t="s">
        <v>159</v>
      </c>
      <c r="G7">
        <v>0.5</v>
      </c>
      <c r="I7">
        <v>1</v>
      </c>
      <c r="J7">
        <v>1</v>
      </c>
      <c r="L7">
        <f t="shared" ref="L7:L27" si="1">(G7/2)+(H7/2)</f>
        <v>0.25</v>
      </c>
      <c r="M7" s="27"/>
      <c r="N7" t="s">
        <v>189</v>
      </c>
    </row>
    <row r="8" spans="1:14" x14ac:dyDescent="0.3">
      <c r="A8" s="20">
        <f>$L$5*C8</f>
        <v>0.2475</v>
      </c>
      <c r="C8" s="19">
        <v>0.33</v>
      </c>
      <c r="E8" t="s">
        <v>161</v>
      </c>
      <c r="F8" t="s">
        <v>160</v>
      </c>
      <c r="I8">
        <v>1</v>
      </c>
      <c r="J8">
        <v>1</v>
      </c>
      <c r="L8">
        <f t="shared" si="1"/>
        <v>0</v>
      </c>
    </row>
    <row r="9" spans="1:14" x14ac:dyDescent="0.3">
      <c r="A9" s="20">
        <f>$L$5*C9</f>
        <v>0.2475</v>
      </c>
      <c r="C9" s="19">
        <v>0.33</v>
      </c>
      <c r="E9" t="s">
        <v>161</v>
      </c>
      <c r="F9" s="28" t="s">
        <v>188</v>
      </c>
      <c r="G9" s="28">
        <v>1</v>
      </c>
      <c r="L9">
        <f t="shared" si="1"/>
        <v>0.5</v>
      </c>
    </row>
    <row r="10" spans="1:14" x14ac:dyDescent="0.3">
      <c r="A10" s="20"/>
      <c r="E10" s="86"/>
      <c r="G10" s="68"/>
      <c r="H10" s="68"/>
      <c r="I10" s="68"/>
      <c r="J10" s="68"/>
      <c r="K10" s="68"/>
      <c r="L10">
        <f t="shared" si="1"/>
        <v>0</v>
      </c>
    </row>
    <row r="11" spans="1:14" x14ac:dyDescent="0.3">
      <c r="E11" s="18"/>
      <c r="G11" s="68"/>
      <c r="H11" s="68"/>
      <c r="I11" s="68"/>
      <c r="J11" s="68"/>
      <c r="K11" s="68"/>
      <c r="L11">
        <f t="shared" si="1"/>
        <v>0</v>
      </c>
    </row>
    <row r="12" spans="1:14" x14ac:dyDescent="0.3">
      <c r="E12" s="26"/>
      <c r="G12" s="68"/>
      <c r="H12" s="68"/>
      <c r="I12" s="68"/>
      <c r="J12" s="68"/>
      <c r="K12" s="68"/>
      <c r="L12">
        <f t="shared" si="1"/>
        <v>0</v>
      </c>
    </row>
    <row r="13" spans="1:14" x14ac:dyDescent="0.3">
      <c r="E13" s="26"/>
      <c r="G13" s="68"/>
      <c r="H13" s="68"/>
      <c r="I13" s="68"/>
      <c r="J13" s="68"/>
      <c r="K13" s="68"/>
      <c r="L13">
        <f t="shared" si="1"/>
        <v>0</v>
      </c>
    </row>
    <row r="14" spans="1:14" x14ac:dyDescent="0.3">
      <c r="G14" s="68"/>
      <c r="H14" s="68"/>
      <c r="I14" s="68"/>
      <c r="J14" s="68"/>
      <c r="K14" s="68"/>
      <c r="L14">
        <f t="shared" si="1"/>
        <v>0</v>
      </c>
    </row>
    <row r="15" spans="1:14" x14ac:dyDescent="0.3">
      <c r="G15" s="68"/>
      <c r="H15" s="68"/>
      <c r="I15" s="68"/>
      <c r="J15" s="68"/>
      <c r="K15" s="68"/>
      <c r="L15">
        <f t="shared" si="1"/>
        <v>0</v>
      </c>
    </row>
    <row r="16" spans="1:14" x14ac:dyDescent="0.3">
      <c r="G16" s="68"/>
      <c r="H16" s="68"/>
      <c r="I16" s="68"/>
      <c r="J16" s="68"/>
      <c r="K16" s="68"/>
      <c r="L16">
        <f t="shared" si="1"/>
        <v>0</v>
      </c>
    </row>
    <row r="17" spans="6:12" x14ac:dyDescent="0.3">
      <c r="G17" s="68"/>
      <c r="H17" s="68"/>
      <c r="I17" s="68"/>
      <c r="J17" s="68"/>
      <c r="K17" s="68"/>
      <c r="L17">
        <f t="shared" si="1"/>
        <v>0</v>
      </c>
    </row>
    <row r="18" spans="6:12" x14ac:dyDescent="0.3">
      <c r="G18" s="68"/>
      <c r="H18" s="68"/>
      <c r="I18" s="68"/>
      <c r="J18" s="68"/>
      <c r="K18" s="68"/>
      <c r="L18">
        <f t="shared" si="1"/>
        <v>0</v>
      </c>
    </row>
    <row r="19" spans="6:12" x14ac:dyDescent="0.3">
      <c r="G19" s="68"/>
      <c r="H19" s="68"/>
      <c r="I19" s="68"/>
      <c r="J19" s="68"/>
      <c r="K19" s="68"/>
      <c r="L19">
        <f t="shared" si="1"/>
        <v>0</v>
      </c>
    </row>
    <row r="20" spans="6:12" x14ac:dyDescent="0.3">
      <c r="G20" s="68"/>
      <c r="H20" s="68"/>
      <c r="I20" s="68"/>
      <c r="J20" s="68"/>
      <c r="K20" s="68"/>
      <c r="L20">
        <f t="shared" si="1"/>
        <v>0</v>
      </c>
    </row>
    <row r="21" spans="6:12" x14ac:dyDescent="0.3">
      <c r="G21" s="68"/>
      <c r="H21" s="68"/>
      <c r="I21" s="68"/>
      <c r="J21" s="68"/>
      <c r="K21" s="68"/>
      <c r="L21">
        <f t="shared" si="1"/>
        <v>0</v>
      </c>
    </row>
    <row r="22" spans="6:12" x14ac:dyDescent="0.3">
      <c r="G22" s="68"/>
      <c r="H22" s="68"/>
      <c r="I22" s="68"/>
      <c r="J22" s="68"/>
      <c r="K22" s="68"/>
      <c r="L22">
        <f t="shared" si="1"/>
        <v>0</v>
      </c>
    </row>
    <row r="23" spans="6:12" x14ac:dyDescent="0.3">
      <c r="G23" s="68"/>
      <c r="H23" s="68"/>
      <c r="I23" s="68"/>
      <c r="J23" s="68"/>
      <c r="K23" s="68"/>
      <c r="L23">
        <f t="shared" si="1"/>
        <v>0</v>
      </c>
    </row>
    <row r="24" spans="6:12" x14ac:dyDescent="0.3">
      <c r="F24" s="9"/>
      <c r="G24" s="40"/>
      <c r="H24" s="68"/>
      <c r="I24" s="68"/>
      <c r="J24" s="68"/>
      <c r="K24" s="68"/>
      <c r="L24">
        <f t="shared" si="1"/>
        <v>0</v>
      </c>
    </row>
    <row r="25" spans="6:12" x14ac:dyDescent="0.3">
      <c r="G25" s="68"/>
      <c r="H25" s="68"/>
      <c r="I25" s="68"/>
      <c r="J25" s="68"/>
      <c r="K25" s="68"/>
      <c r="L25">
        <f t="shared" si="1"/>
        <v>0</v>
      </c>
    </row>
    <row r="26" spans="6:12" x14ac:dyDescent="0.3">
      <c r="G26" s="68"/>
      <c r="H26" s="68"/>
      <c r="I26" s="68"/>
      <c r="J26" s="68"/>
      <c r="K26" s="68"/>
      <c r="L26">
        <f t="shared" si="1"/>
        <v>0</v>
      </c>
    </row>
    <row r="27" spans="6:12" x14ac:dyDescent="0.3">
      <c r="G27" s="68"/>
      <c r="H27" s="68"/>
      <c r="I27" s="68"/>
      <c r="J27" s="68"/>
      <c r="K27" s="68"/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51CD0-D3FD-4676-9089-5A3FB6D13102}">
  <sheetPr>
    <tabColor theme="5" tint="0.79998168889431442"/>
  </sheetPr>
  <dimension ref="A2:M27"/>
  <sheetViews>
    <sheetView workbookViewId="0">
      <selection activeCell="Q20" sqref="Q20"/>
    </sheetView>
  </sheetViews>
  <sheetFormatPr defaultRowHeight="14.4" x14ac:dyDescent="0.3"/>
  <cols>
    <col min="5" max="5" width="17.6640625" customWidth="1"/>
    <col min="6" max="6" width="16.88671875" customWidth="1"/>
    <col min="15" max="15" width="15.5546875" customWidth="1"/>
  </cols>
  <sheetData>
    <row r="2" spans="1:13" x14ac:dyDescent="0.3">
      <c r="B2" t="s">
        <v>154</v>
      </c>
      <c r="E2" t="s">
        <v>51</v>
      </c>
      <c r="F2">
        <f>J2+L5</f>
        <v>1</v>
      </c>
      <c r="I2" t="s">
        <v>50</v>
      </c>
      <c r="J2">
        <v>0</v>
      </c>
      <c r="M2" s="28"/>
    </row>
    <row r="4" spans="1:13" x14ac:dyDescent="0.3">
      <c r="B4" t="s">
        <v>38</v>
      </c>
      <c r="C4" s="19">
        <f>SUM(C7:C9)</f>
        <v>0.99</v>
      </c>
      <c r="E4" s="1"/>
      <c r="F4" s="1" t="s">
        <v>37</v>
      </c>
      <c r="G4" s="2" t="s">
        <v>117</v>
      </c>
      <c r="H4" s="2" t="s">
        <v>121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9"/>
      <c r="G5" s="61">
        <f t="shared" ref="G5:K5" si="0">SUM(G6:G130)</f>
        <v>0</v>
      </c>
      <c r="H5" s="61">
        <f t="shared" si="0"/>
        <v>2</v>
      </c>
      <c r="I5" s="61">
        <f t="shared" si="0"/>
        <v>3</v>
      </c>
      <c r="J5" s="61">
        <f t="shared" si="0"/>
        <v>3</v>
      </c>
      <c r="K5" s="61">
        <f t="shared" si="0"/>
        <v>2</v>
      </c>
      <c r="L5" s="5">
        <f>SUM(L7:L45)</f>
        <v>1</v>
      </c>
    </row>
    <row r="6" spans="1:13" x14ac:dyDescent="0.3">
      <c r="C6" s="19"/>
      <c r="G6" s="68"/>
      <c r="H6" s="68"/>
      <c r="I6" s="68"/>
      <c r="J6" s="68"/>
      <c r="K6" s="68"/>
      <c r="L6">
        <f>(G6/2)+(H6/2)</f>
        <v>0</v>
      </c>
    </row>
    <row r="7" spans="1:13" x14ac:dyDescent="0.3">
      <c r="A7" s="20">
        <f>$L$5*C7</f>
        <v>0.33</v>
      </c>
      <c r="B7" t="s">
        <v>151</v>
      </c>
      <c r="C7" s="19">
        <v>0.33</v>
      </c>
      <c r="E7" t="s">
        <v>155</v>
      </c>
      <c r="F7" t="s">
        <v>214</v>
      </c>
      <c r="G7" s="68"/>
      <c r="H7" s="68"/>
      <c r="I7" s="68">
        <v>2</v>
      </c>
      <c r="J7" s="68">
        <v>2</v>
      </c>
      <c r="K7" s="68">
        <v>2</v>
      </c>
      <c r="L7">
        <f t="shared" ref="L7:L27" si="1">(G7/2)+(H7/2)</f>
        <v>0</v>
      </c>
      <c r="M7" s="27"/>
    </row>
    <row r="8" spans="1:13" x14ac:dyDescent="0.3">
      <c r="A8" s="20">
        <f>$L$5*C8</f>
        <v>0.33</v>
      </c>
      <c r="B8" t="s">
        <v>152</v>
      </c>
      <c r="C8" s="19">
        <v>0.33</v>
      </c>
      <c r="E8" t="s">
        <v>155</v>
      </c>
      <c r="F8" s="117" t="s">
        <v>156</v>
      </c>
      <c r="G8" s="68"/>
      <c r="H8" s="68">
        <v>2</v>
      </c>
      <c r="I8" s="68">
        <v>1</v>
      </c>
      <c r="J8" s="68">
        <v>1</v>
      </c>
      <c r="K8" s="68"/>
      <c r="L8">
        <f t="shared" si="1"/>
        <v>1</v>
      </c>
    </row>
    <row r="9" spans="1:13" x14ac:dyDescent="0.3">
      <c r="A9" s="20">
        <f>$L$5*C9</f>
        <v>0.33</v>
      </c>
      <c r="B9" t="s">
        <v>153</v>
      </c>
      <c r="C9" s="19">
        <v>0.33</v>
      </c>
      <c r="E9" s="26"/>
      <c r="G9" s="68"/>
      <c r="H9" s="68"/>
      <c r="I9" s="68"/>
      <c r="J9" s="68"/>
      <c r="K9" s="68"/>
      <c r="L9">
        <f t="shared" si="1"/>
        <v>0</v>
      </c>
    </row>
    <row r="10" spans="1:13" x14ac:dyDescent="0.3">
      <c r="A10" s="20"/>
      <c r="E10" s="86"/>
      <c r="G10" s="68"/>
      <c r="H10" s="68"/>
      <c r="I10" s="68"/>
      <c r="J10" s="68"/>
      <c r="K10" s="68"/>
      <c r="L10">
        <f t="shared" si="1"/>
        <v>0</v>
      </c>
    </row>
    <row r="11" spans="1:13" x14ac:dyDescent="0.3">
      <c r="E11" s="18"/>
      <c r="G11" s="68"/>
      <c r="H11" s="68"/>
      <c r="I11" s="68"/>
      <c r="J11" s="68"/>
      <c r="K11" s="68"/>
      <c r="L11">
        <f t="shared" si="1"/>
        <v>0</v>
      </c>
    </row>
    <row r="12" spans="1:13" x14ac:dyDescent="0.3">
      <c r="E12" s="26"/>
      <c r="G12" s="68"/>
      <c r="H12" s="68"/>
      <c r="I12" s="68"/>
      <c r="J12" s="68"/>
      <c r="K12" s="68"/>
      <c r="L12">
        <f t="shared" si="1"/>
        <v>0</v>
      </c>
    </row>
    <row r="13" spans="1:13" x14ac:dyDescent="0.3">
      <c r="E13" s="26"/>
      <c r="G13" s="68"/>
      <c r="H13" s="68"/>
      <c r="I13" s="68"/>
      <c r="J13" s="68"/>
      <c r="K13" s="68"/>
      <c r="L13">
        <f t="shared" si="1"/>
        <v>0</v>
      </c>
    </row>
    <row r="14" spans="1:13" x14ac:dyDescent="0.3">
      <c r="G14" s="68"/>
      <c r="H14" s="68"/>
      <c r="I14" s="68"/>
      <c r="J14" s="68"/>
      <c r="K14" s="68"/>
      <c r="L14">
        <f t="shared" si="1"/>
        <v>0</v>
      </c>
    </row>
    <row r="15" spans="1:13" x14ac:dyDescent="0.3">
      <c r="G15" s="68"/>
      <c r="H15" s="68"/>
      <c r="I15" s="68"/>
      <c r="J15" s="68"/>
      <c r="K15" s="68"/>
      <c r="L15">
        <f t="shared" si="1"/>
        <v>0</v>
      </c>
    </row>
    <row r="16" spans="1:13" x14ac:dyDescent="0.3">
      <c r="G16" s="68"/>
      <c r="H16" s="68"/>
      <c r="I16" s="68"/>
      <c r="J16" s="68"/>
      <c r="K16" s="68"/>
      <c r="L16">
        <f t="shared" si="1"/>
        <v>0</v>
      </c>
    </row>
    <row r="17" spans="6:12" x14ac:dyDescent="0.3">
      <c r="G17" s="68"/>
      <c r="H17" s="68"/>
      <c r="I17" s="68"/>
      <c r="J17" s="68"/>
      <c r="K17" s="68"/>
      <c r="L17">
        <f t="shared" si="1"/>
        <v>0</v>
      </c>
    </row>
    <row r="18" spans="6:12" x14ac:dyDescent="0.3">
      <c r="G18" s="68"/>
      <c r="H18" s="68"/>
      <c r="I18" s="68"/>
      <c r="J18" s="68"/>
      <c r="K18" s="68"/>
      <c r="L18">
        <f t="shared" si="1"/>
        <v>0</v>
      </c>
    </row>
    <row r="19" spans="6:12" x14ac:dyDescent="0.3">
      <c r="G19" s="68"/>
      <c r="H19" s="68"/>
      <c r="I19" s="68"/>
      <c r="J19" s="68"/>
      <c r="K19" s="68"/>
      <c r="L19">
        <f t="shared" si="1"/>
        <v>0</v>
      </c>
    </row>
    <row r="20" spans="6:12" x14ac:dyDescent="0.3">
      <c r="G20" s="68"/>
      <c r="H20" s="68"/>
      <c r="I20" s="68"/>
      <c r="J20" s="68"/>
      <c r="K20" s="68"/>
      <c r="L20">
        <f t="shared" si="1"/>
        <v>0</v>
      </c>
    </row>
    <row r="21" spans="6:12" x14ac:dyDescent="0.3">
      <c r="G21" s="68"/>
      <c r="H21" s="68"/>
      <c r="I21" s="68"/>
      <c r="J21" s="68"/>
      <c r="K21" s="68"/>
      <c r="L21">
        <f t="shared" si="1"/>
        <v>0</v>
      </c>
    </row>
    <row r="22" spans="6:12" x14ac:dyDescent="0.3">
      <c r="G22" s="68"/>
      <c r="H22" s="68"/>
      <c r="I22" s="68"/>
      <c r="J22" s="68"/>
      <c r="K22" s="68"/>
      <c r="L22">
        <f t="shared" si="1"/>
        <v>0</v>
      </c>
    </row>
    <row r="23" spans="6:12" x14ac:dyDescent="0.3">
      <c r="G23" s="68"/>
      <c r="H23" s="68"/>
      <c r="I23" s="68"/>
      <c r="J23" s="68"/>
      <c r="K23" s="68"/>
      <c r="L23">
        <f t="shared" si="1"/>
        <v>0</v>
      </c>
    </row>
    <row r="24" spans="6:12" x14ac:dyDescent="0.3">
      <c r="F24" s="9"/>
      <c r="G24" s="40"/>
      <c r="H24" s="68"/>
      <c r="I24" s="68"/>
      <c r="J24" s="68"/>
      <c r="K24" s="68"/>
      <c r="L24">
        <f t="shared" si="1"/>
        <v>0</v>
      </c>
    </row>
    <row r="25" spans="6:12" x14ac:dyDescent="0.3">
      <c r="G25" s="68"/>
      <c r="H25" s="68"/>
      <c r="I25" s="68"/>
      <c r="J25" s="68"/>
      <c r="K25" s="68"/>
      <c r="L25">
        <f t="shared" si="1"/>
        <v>0</v>
      </c>
    </row>
    <row r="26" spans="6:12" x14ac:dyDescent="0.3">
      <c r="G26" s="68"/>
      <c r="H26" s="68"/>
      <c r="I26" s="68"/>
      <c r="J26" s="68"/>
      <c r="K26" s="68"/>
      <c r="L26">
        <f t="shared" si="1"/>
        <v>0</v>
      </c>
    </row>
    <row r="27" spans="6:12" x14ac:dyDescent="0.3">
      <c r="G27" s="68"/>
      <c r="H27" s="68"/>
      <c r="I27" s="68"/>
      <c r="J27" s="68"/>
      <c r="K27" s="68"/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09248-500E-4F0F-8C4E-05927A37B366}">
  <sheetPr>
    <tabColor theme="5" tint="0.79998168889431442"/>
  </sheetPr>
  <dimension ref="A2:L31"/>
  <sheetViews>
    <sheetView topLeftCell="A2" workbookViewId="0">
      <selection activeCell="O18" sqref="O18"/>
    </sheetView>
  </sheetViews>
  <sheetFormatPr defaultRowHeight="14.4" x14ac:dyDescent="0.3"/>
  <cols>
    <col min="3" max="3" width="16" customWidth="1"/>
    <col min="4" max="4" width="20.5546875" customWidth="1"/>
    <col min="5" max="5" width="25.109375" customWidth="1"/>
    <col min="14" max="14" width="15.5546875" customWidth="1"/>
  </cols>
  <sheetData>
    <row r="2" spans="1:12" x14ac:dyDescent="0.3">
      <c r="B2" t="s">
        <v>75</v>
      </c>
      <c r="D2" t="s">
        <v>51</v>
      </c>
      <c r="E2">
        <f>I2+K5</f>
        <v>5.25</v>
      </c>
      <c r="H2" t="s">
        <v>50</v>
      </c>
      <c r="I2">
        <v>0</v>
      </c>
      <c r="L2" s="28"/>
    </row>
    <row r="4" spans="1:12" x14ac:dyDescent="0.3">
      <c r="C4" s="1" t="s">
        <v>165</v>
      </c>
      <c r="D4" s="1" t="s">
        <v>166</v>
      </c>
      <c r="E4" s="1" t="s">
        <v>37</v>
      </c>
      <c r="F4" s="2" t="s">
        <v>117</v>
      </c>
      <c r="G4" s="2" t="s">
        <v>121</v>
      </c>
      <c r="H4" s="2" t="s">
        <v>6</v>
      </c>
      <c r="I4" s="2" t="s">
        <v>7</v>
      </c>
      <c r="J4" s="2" t="s">
        <v>8</v>
      </c>
      <c r="K4" s="2" t="s">
        <v>9</v>
      </c>
    </row>
    <row r="5" spans="1:12" x14ac:dyDescent="0.3">
      <c r="F5" s="61">
        <f t="shared" ref="F5:J5" si="0">SUM(F6:F134)</f>
        <v>1.5</v>
      </c>
      <c r="G5" s="61">
        <f t="shared" si="0"/>
        <v>10</v>
      </c>
      <c r="H5" s="61">
        <f t="shared" si="0"/>
        <v>10</v>
      </c>
      <c r="I5" s="61">
        <f t="shared" si="0"/>
        <v>9</v>
      </c>
      <c r="J5" s="61">
        <f t="shared" si="0"/>
        <v>4</v>
      </c>
      <c r="K5" s="5">
        <f>SUM(K7:K49)</f>
        <v>5.25</v>
      </c>
    </row>
    <row r="6" spans="1:12" x14ac:dyDescent="0.3">
      <c r="F6" s="68"/>
      <c r="G6" s="68"/>
      <c r="H6" s="68"/>
      <c r="I6" s="68"/>
      <c r="J6" s="68"/>
      <c r="K6">
        <f>(F6/2)+(G6/2)</f>
        <v>0</v>
      </c>
    </row>
    <row r="7" spans="1:12" x14ac:dyDescent="0.3">
      <c r="A7" s="20"/>
      <c r="C7" t="s">
        <v>203</v>
      </c>
      <c r="D7" s="117" t="s">
        <v>155</v>
      </c>
      <c r="E7" t="s">
        <v>164</v>
      </c>
      <c r="F7" s="68"/>
      <c r="G7" s="68"/>
      <c r="H7" s="68">
        <v>3</v>
      </c>
      <c r="I7" s="68">
        <v>2</v>
      </c>
      <c r="J7" s="68">
        <v>2</v>
      </c>
      <c r="K7">
        <f t="shared" ref="K7:K31" si="1">(F7/2)+(G7/2)</f>
        <v>0</v>
      </c>
      <c r="L7" s="27"/>
    </row>
    <row r="8" spans="1:12" x14ac:dyDescent="0.3">
      <c r="A8" s="20"/>
      <c r="C8" t="s">
        <v>203</v>
      </c>
      <c r="D8" s="117" t="s">
        <v>167</v>
      </c>
      <c r="E8" s="117" t="s">
        <v>57</v>
      </c>
      <c r="F8" s="68"/>
      <c r="G8" s="68">
        <v>1</v>
      </c>
      <c r="H8" s="68"/>
      <c r="I8" s="68">
        <v>1</v>
      </c>
      <c r="J8" s="68"/>
      <c r="K8">
        <f t="shared" si="1"/>
        <v>0.5</v>
      </c>
    </row>
    <row r="9" spans="1:12" x14ac:dyDescent="0.3">
      <c r="A9" s="20"/>
      <c r="C9" t="s">
        <v>203</v>
      </c>
      <c r="D9" s="117" t="s">
        <v>168</v>
      </c>
      <c r="E9" s="117" t="s">
        <v>57</v>
      </c>
      <c r="F9" s="68"/>
      <c r="G9" s="68">
        <v>1</v>
      </c>
      <c r="H9" s="68"/>
      <c r="I9" s="68">
        <v>1</v>
      </c>
      <c r="J9" s="68"/>
      <c r="K9">
        <f t="shared" si="1"/>
        <v>0.5</v>
      </c>
    </row>
    <row r="10" spans="1:12" x14ac:dyDescent="0.3">
      <c r="A10" s="20"/>
      <c r="C10" t="s">
        <v>203</v>
      </c>
      <c r="D10" s="117" t="s">
        <v>168</v>
      </c>
      <c r="E10" s="126" t="s">
        <v>190</v>
      </c>
      <c r="F10" s="68"/>
      <c r="G10" s="68">
        <v>1</v>
      </c>
      <c r="H10" s="68"/>
      <c r="I10" s="68"/>
      <c r="J10" s="68"/>
      <c r="K10">
        <f t="shared" si="1"/>
        <v>0.5</v>
      </c>
    </row>
    <row r="11" spans="1:12" x14ac:dyDescent="0.3">
      <c r="A11" s="20"/>
      <c r="C11" t="s">
        <v>203</v>
      </c>
      <c r="D11" s="117" t="s">
        <v>12</v>
      </c>
      <c r="E11" s="126" t="s">
        <v>202</v>
      </c>
      <c r="F11" s="68"/>
      <c r="G11" s="68">
        <v>1</v>
      </c>
      <c r="H11" s="68">
        <v>1</v>
      </c>
      <c r="I11" s="68">
        <v>1</v>
      </c>
      <c r="J11" s="68">
        <v>1</v>
      </c>
      <c r="K11">
        <f t="shared" si="1"/>
        <v>0.5</v>
      </c>
    </row>
    <row r="12" spans="1:12" x14ac:dyDescent="0.3">
      <c r="A12" s="20"/>
      <c r="C12" t="s">
        <v>203</v>
      </c>
      <c r="D12" s="117" t="s">
        <v>206</v>
      </c>
      <c r="E12" s="126" t="s">
        <v>190</v>
      </c>
      <c r="F12" s="68"/>
      <c r="G12" s="68">
        <v>1</v>
      </c>
      <c r="H12" s="68"/>
      <c r="I12" s="68"/>
      <c r="J12" s="68"/>
    </row>
    <row r="13" spans="1:12" x14ac:dyDescent="0.3">
      <c r="A13" s="20"/>
      <c r="D13" s="117"/>
      <c r="E13" s="117"/>
      <c r="F13" s="68"/>
      <c r="G13" s="68"/>
      <c r="H13" s="68"/>
      <c r="I13" s="68"/>
      <c r="J13" s="68"/>
    </row>
    <row r="14" spans="1:12" x14ac:dyDescent="0.3">
      <c r="A14" s="20"/>
      <c r="D14" s="120"/>
      <c r="F14" s="68"/>
      <c r="G14" s="68"/>
      <c r="H14" s="68"/>
      <c r="I14" s="68"/>
      <c r="J14" s="68"/>
      <c r="K14">
        <f t="shared" si="1"/>
        <v>0</v>
      </c>
    </row>
    <row r="15" spans="1:12" x14ac:dyDescent="0.3">
      <c r="C15" t="s">
        <v>169</v>
      </c>
      <c r="D15" s="120" t="s">
        <v>170</v>
      </c>
      <c r="E15" t="s">
        <v>171</v>
      </c>
      <c r="F15" s="68">
        <v>1</v>
      </c>
      <c r="G15" s="68">
        <v>2</v>
      </c>
      <c r="H15" s="68">
        <v>2</v>
      </c>
      <c r="I15" s="68">
        <v>2</v>
      </c>
      <c r="J15" s="68"/>
      <c r="K15">
        <f t="shared" si="1"/>
        <v>1.5</v>
      </c>
    </row>
    <row r="16" spans="1:12" x14ac:dyDescent="0.3">
      <c r="D16" s="117"/>
      <c r="F16" s="68"/>
      <c r="G16" s="68"/>
      <c r="H16" s="68"/>
      <c r="I16" s="68"/>
      <c r="J16" s="68"/>
      <c r="K16">
        <f t="shared" si="1"/>
        <v>0</v>
      </c>
    </row>
    <row r="17" spans="3:11" x14ac:dyDescent="0.3">
      <c r="C17" t="s">
        <v>174</v>
      </c>
      <c r="D17" s="117" t="s">
        <v>172</v>
      </c>
      <c r="E17" t="s">
        <v>173</v>
      </c>
      <c r="F17" s="68"/>
      <c r="G17" s="68">
        <v>1</v>
      </c>
      <c r="H17" s="68">
        <v>1</v>
      </c>
      <c r="I17" s="68">
        <v>1</v>
      </c>
      <c r="J17" s="68"/>
      <c r="K17">
        <f t="shared" si="1"/>
        <v>0.5</v>
      </c>
    </row>
    <row r="18" spans="3:11" x14ac:dyDescent="0.3">
      <c r="C18" t="s">
        <v>174</v>
      </c>
      <c r="D18" s="117" t="s">
        <v>172</v>
      </c>
      <c r="E18" t="s">
        <v>175</v>
      </c>
      <c r="F18" s="68"/>
      <c r="G18" s="68"/>
      <c r="H18" s="68"/>
      <c r="I18" s="68">
        <v>1</v>
      </c>
      <c r="J18" s="68">
        <v>1</v>
      </c>
      <c r="K18">
        <f t="shared" si="1"/>
        <v>0</v>
      </c>
    </row>
    <row r="19" spans="3:11" x14ac:dyDescent="0.3">
      <c r="F19" s="68"/>
      <c r="G19" s="68"/>
      <c r="H19" s="68"/>
      <c r="I19" s="68"/>
      <c r="J19" s="68"/>
      <c r="K19">
        <f t="shared" si="1"/>
        <v>0</v>
      </c>
    </row>
    <row r="20" spans="3:11" x14ac:dyDescent="0.3">
      <c r="C20" s="28" t="s">
        <v>182</v>
      </c>
      <c r="D20" s="28" t="s">
        <v>135</v>
      </c>
      <c r="E20" s="28" t="s">
        <v>183</v>
      </c>
      <c r="F20" s="28">
        <v>0</v>
      </c>
      <c r="G20" s="28">
        <v>1</v>
      </c>
      <c r="H20" s="125">
        <v>1</v>
      </c>
      <c r="I20" s="68"/>
      <c r="J20" s="68"/>
      <c r="K20">
        <f t="shared" si="1"/>
        <v>0.5</v>
      </c>
    </row>
    <row r="21" spans="3:11" x14ac:dyDescent="0.3">
      <c r="C21" s="28" t="s">
        <v>182</v>
      </c>
      <c r="D21" s="28" t="s">
        <v>135</v>
      </c>
      <c r="E21" s="28" t="s">
        <v>191</v>
      </c>
      <c r="F21" s="28">
        <v>0</v>
      </c>
      <c r="G21" s="28">
        <v>1</v>
      </c>
      <c r="H21" s="68"/>
      <c r="I21" s="68"/>
      <c r="J21" s="68"/>
      <c r="K21">
        <f t="shared" si="1"/>
        <v>0.5</v>
      </c>
    </row>
    <row r="22" spans="3:11" x14ac:dyDescent="0.3">
      <c r="F22" s="68"/>
      <c r="G22" s="68"/>
      <c r="H22" s="68"/>
      <c r="I22" s="68"/>
      <c r="J22" s="68"/>
      <c r="K22">
        <f t="shared" si="1"/>
        <v>0</v>
      </c>
    </row>
    <row r="23" spans="3:11" x14ac:dyDescent="0.3">
      <c r="C23" s="28" t="s">
        <v>193</v>
      </c>
      <c r="D23" s="28" t="s">
        <v>135</v>
      </c>
      <c r="E23" s="28" t="s">
        <v>192</v>
      </c>
      <c r="F23" s="28">
        <v>0.5</v>
      </c>
      <c r="G23" s="28"/>
      <c r="H23" s="28">
        <v>2</v>
      </c>
      <c r="I23" s="68"/>
      <c r="J23" s="68"/>
      <c r="K23">
        <f t="shared" si="1"/>
        <v>0.25</v>
      </c>
    </row>
    <row r="24" spans="3:11" x14ac:dyDescent="0.3">
      <c r="F24" s="68"/>
      <c r="G24" s="68"/>
      <c r="H24" s="68"/>
      <c r="I24" s="68"/>
      <c r="J24" s="68"/>
      <c r="K24">
        <f t="shared" si="1"/>
        <v>0</v>
      </c>
    </row>
    <row r="25" spans="3:11" x14ac:dyDescent="0.3">
      <c r="F25" s="68"/>
      <c r="G25" s="68"/>
      <c r="H25" s="68"/>
      <c r="I25" s="68"/>
      <c r="J25" s="68"/>
      <c r="K25">
        <f t="shared" si="1"/>
        <v>0</v>
      </c>
    </row>
    <row r="26" spans="3:11" x14ac:dyDescent="0.3">
      <c r="F26" s="68"/>
      <c r="G26" s="68"/>
      <c r="H26" s="68"/>
      <c r="I26" s="68"/>
      <c r="J26" s="68"/>
      <c r="K26">
        <f t="shared" si="1"/>
        <v>0</v>
      </c>
    </row>
    <row r="27" spans="3:11" x14ac:dyDescent="0.3">
      <c r="F27" s="68"/>
      <c r="G27" s="68"/>
      <c r="H27" s="68"/>
      <c r="I27" s="68"/>
      <c r="J27" s="68"/>
      <c r="K27">
        <f t="shared" si="1"/>
        <v>0</v>
      </c>
    </row>
    <row r="28" spans="3:11" x14ac:dyDescent="0.3">
      <c r="E28" s="9"/>
      <c r="F28" s="40"/>
      <c r="G28" s="68"/>
      <c r="H28" s="68"/>
      <c r="I28" s="68"/>
      <c r="J28" s="68"/>
      <c r="K28">
        <f t="shared" si="1"/>
        <v>0</v>
      </c>
    </row>
    <row r="29" spans="3:11" x14ac:dyDescent="0.3">
      <c r="F29" s="68"/>
      <c r="G29" s="68"/>
      <c r="H29" s="68"/>
      <c r="I29" s="68"/>
      <c r="J29" s="68"/>
      <c r="K29">
        <f t="shared" si="1"/>
        <v>0</v>
      </c>
    </row>
    <row r="30" spans="3:11" x14ac:dyDescent="0.3">
      <c r="F30" s="68"/>
      <c r="G30" s="68"/>
      <c r="H30" s="68"/>
      <c r="I30" s="68"/>
      <c r="J30" s="68"/>
      <c r="K30">
        <f t="shared" si="1"/>
        <v>0</v>
      </c>
    </row>
    <row r="31" spans="3:11" x14ac:dyDescent="0.3">
      <c r="F31" s="68"/>
      <c r="G31" s="68"/>
      <c r="H31" s="68"/>
      <c r="I31" s="68"/>
      <c r="J31" s="68"/>
      <c r="K31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4:Q49"/>
  <sheetViews>
    <sheetView tabSelected="1" topLeftCell="B1" workbookViewId="0">
      <selection activeCell="T20" sqref="T20"/>
    </sheetView>
  </sheetViews>
  <sheetFormatPr defaultRowHeight="14.4" x14ac:dyDescent="0.3"/>
  <cols>
    <col min="6" max="6" width="16.5546875" customWidth="1"/>
  </cols>
  <sheetData>
    <row r="4" spans="1:17" x14ac:dyDescent="0.3">
      <c r="B4" t="s">
        <v>38</v>
      </c>
      <c r="C4" s="19">
        <f>SUM(C7:C9)</f>
        <v>1</v>
      </c>
      <c r="E4" s="1"/>
      <c r="F4" s="1" t="s">
        <v>37</v>
      </c>
      <c r="G4" s="2" t="s">
        <v>117</v>
      </c>
      <c r="H4" s="2" t="s">
        <v>121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7" x14ac:dyDescent="0.3">
      <c r="C5" s="19"/>
      <c r="G5" s="3">
        <f t="shared" ref="G5:K5" si="0">SUM(G6:G140)</f>
        <v>20</v>
      </c>
      <c r="H5" s="3">
        <f t="shared" ref="H5" si="1">SUM(H6:H140)</f>
        <v>16</v>
      </c>
      <c r="I5" s="3">
        <f t="shared" si="0"/>
        <v>0</v>
      </c>
      <c r="J5" s="3">
        <f t="shared" si="0"/>
        <v>0</v>
      </c>
      <c r="K5" s="3">
        <f t="shared" si="0"/>
        <v>1</v>
      </c>
      <c r="L5" s="5">
        <f>SUM(L7:L55)+L6</f>
        <v>18</v>
      </c>
      <c r="O5" t="s">
        <v>43</v>
      </c>
    </row>
    <row r="6" spans="1:17" ht="15" thickBot="1" x14ac:dyDescent="0.35">
      <c r="C6" s="19"/>
      <c r="K6" t="s">
        <v>64</v>
      </c>
    </row>
    <row r="7" spans="1:17" x14ac:dyDescent="0.3">
      <c r="A7" s="20">
        <f>$L$5*C7</f>
        <v>9</v>
      </c>
      <c r="B7" t="s">
        <v>42</v>
      </c>
      <c r="C7" s="19">
        <v>0.5</v>
      </c>
      <c r="E7" s="17" t="s">
        <v>10</v>
      </c>
      <c r="F7" s="17"/>
      <c r="G7" s="17"/>
      <c r="H7" s="17"/>
      <c r="I7" s="17"/>
      <c r="J7" s="17"/>
      <c r="K7" s="17"/>
      <c r="L7" s="17"/>
      <c r="O7" s="7" t="s">
        <v>44</v>
      </c>
      <c r="P7" s="22"/>
      <c r="Q7" s="8" t="s">
        <v>45</v>
      </c>
    </row>
    <row r="8" spans="1:17" ht="15" thickBot="1" x14ac:dyDescent="0.35">
      <c r="A8" s="20">
        <f>$L$5*C8</f>
        <v>9</v>
      </c>
      <c r="B8" t="s">
        <v>124</v>
      </c>
      <c r="C8" s="19">
        <v>0.5</v>
      </c>
      <c r="E8" t="s">
        <v>41</v>
      </c>
      <c r="F8" t="s">
        <v>61</v>
      </c>
      <c r="G8">
        <v>2</v>
      </c>
      <c r="L8">
        <f>SUM(G8:H8)/2</f>
        <v>1</v>
      </c>
      <c r="O8" s="23" t="s">
        <v>46</v>
      </c>
      <c r="P8" s="24"/>
      <c r="Q8" s="25">
        <f>SUM(Q9:Q20)</f>
        <v>0</v>
      </c>
    </row>
    <row r="9" spans="1:17" x14ac:dyDescent="0.3">
      <c r="A9" s="20">
        <f>$L$5*C9</f>
        <v>0</v>
      </c>
      <c r="C9" s="19"/>
      <c r="E9" t="s">
        <v>41</v>
      </c>
      <c r="F9" s="32" t="s">
        <v>23</v>
      </c>
      <c r="G9" s="32"/>
      <c r="H9" s="32">
        <v>1</v>
      </c>
      <c r="I9" s="32"/>
      <c r="J9" s="32"/>
      <c r="K9" s="32"/>
      <c r="L9">
        <f t="shared" ref="L9:L16" si="2">SUM(G9:H9)/2</f>
        <v>0.5</v>
      </c>
      <c r="M9" s="32"/>
    </row>
    <row r="10" spans="1:17" x14ac:dyDescent="0.3">
      <c r="A10" s="20">
        <f>$L$5*C10</f>
        <v>0</v>
      </c>
      <c r="E10" s="18"/>
      <c r="F10" s="32" t="s">
        <v>145</v>
      </c>
      <c r="G10" s="32">
        <v>2</v>
      </c>
      <c r="H10" s="32"/>
      <c r="I10" s="32"/>
      <c r="J10" s="32"/>
      <c r="K10" s="32"/>
      <c r="L10">
        <f t="shared" si="2"/>
        <v>1</v>
      </c>
      <c r="M10" s="32"/>
    </row>
    <row r="11" spans="1:17" x14ac:dyDescent="0.3">
      <c r="A11" s="20"/>
      <c r="E11" s="18"/>
      <c r="F11" s="32" t="s">
        <v>204</v>
      </c>
      <c r="G11" s="32">
        <v>2</v>
      </c>
      <c r="H11" s="32"/>
      <c r="I11" s="32"/>
      <c r="J11" s="32"/>
      <c r="K11" s="32"/>
      <c r="L11">
        <f t="shared" si="2"/>
        <v>1</v>
      </c>
      <c r="M11" s="32"/>
    </row>
    <row r="12" spans="1:17" x14ac:dyDescent="0.3">
      <c r="A12" s="20"/>
      <c r="E12" s="18"/>
      <c r="F12" s="32" t="s">
        <v>27</v>
      </c>
      <c r="G12" s="32"/>
      <c r="H12" s="32">
        <v>2</v>
      </c>
      <c r="I12" s="32"/>
      <c r="J12" s="32"/>
      <c r="K12" s="32"/>
      <c r="L12">
        <f t="shared" si="2"/>
        <v>1</v>
      </c>
      <c r="M12" s="32"/>
    </row>
    <row r="13" spans="1:17" x14ac:dyDescent="0.3">
      <c r="A13" s="20"/>
      <c r="E13" s="18"/>
      <c r="F13" s="32" t="s">
        <v>58</v>
      </c>
      <c r="G13" s="32"/>
      <c r="H13" s="32">
        <v>2</v>
      </c>
      <c r="I13" s="32"/>
      <c r="J13" s="32"/>
      <c r="K13" s="32"/>
      <c r="L13">
        <f t="shared" si="2"/>
        <v>1</v>
      </c>
      <c r="M13" s="32"/>
    </row>
    <row r="14" spans="1:17" x14ac:dyDescent="0.3">
      <c r="A14" s="20"/>
      <c r="E14" s="18"/>
      <c r="F14" s="32" t="s">
        <v>91</v>
      </c>
      <c r="G14" s="32">
        <v>1</v>
      </c>
      <c r="H14" s="32"/>
      <c r="I14" s="32"/>
      <c r="J14" s="32"/>
      <c r="K14" s="32"/>
      <c r="L14">
        <f t="shared" ref="L14" si="3">SUM(G14:H14)/2</f>
        <v>0.5</v>
      </c>
      <c r="M14" s="32"/>
    </row>
    <row r="15" spans="1:17" x14ac:dyDescent="0.3">
      <c r="A15" s="20"/>
      <c r="E15" s="18"/>
      <c r="F15" s="32"/>
      <c r="G15" s="32"/>
      <c r="H15" s="32"/>
      <c r="I15" s="32"/>
      <c r="J15" s="32"/>
      <c r="K15" s="32"/>
      <c r="L15">
        <f t="shared" si="2"/>
        <v>0</v>
      </c>
      <c r="M15" s="32"/>
    </row>
    <row r="16" spans="1:17" x14ac:dyDescent="0.3">
      <c r="E16" s="18"/>
      <c r="F16" s="32"/>
      <c r="G16" s="32"/>
      <c r="H16" s="32"/>
      <c r="I16" s="32"/>
      <c r="J16" s="32"/>
      <c r="K16" s="32"/>
      <c r="L16">
        <f t="shared" si="2"/>
        <v>0</v>
      </c>
      <c r="M16" s="32"/>
    </row>
    <row r="17" spans="5:15" x14ac:dyDescent="0.3">
      <c r="E17" s="17" t="s">
        <v>15</v>
      </c>
      <c r="F17" s="65"/>
      <c r="G17" s="65"/>
      <c r="H17" s="65"/>
      <c r="I17" s="65"/>
      <c r="J17" s="65"/>
      <c r="K17" s="65"/>
      <c r="L17" s="17"/>
      <c r="M17" s="32"/>
    </row>
    <row r="18" spans="5:15" x14ac:dyDescent="0.3">
      <c r="F18" s="32" t="s">
        <v>22</v>
      </c>
      <c r="G18" s="32">
        <v>1</v>
      </c>
      <c r="H18" s="32"/>
      <c r="I18" s="32"/>
      <c r="J18" s="32"/>
      <c r="K18" s="32"/>
      <c r="L18">
        <f>SUM(G18:H18)/2</f>
        <v>0.5</v>
      </c>
      <c r="M18" s="32"/>
    </row>
    <row r="19" spans="5:15" x14ac:dyDescent="0.3">
      <c r="E19" t="s">
        <v>41</v>
      </c>
      <c r="F19" s="32" t="s">
        <v>23</v>
      </c>
      <c r="G19" s="32"/>
      <c r="H19" s="32">
        <v>1</v>
      </c>
      <c r="I19" s="32"/>
      <c r="J19" s="32"/>
      <c r="K19" s="32"/>
      <c r="L19">
        <f t="shared" ref="L19:L24" si="4">SUM(G19:H19)/2</f>
        <v>0.5</v>
      </c>
      <c r="M19" s="32"/>
    </row>
    <row r="20" spans="5:15" x14ac:dyDescent="0.3">
      <c r="F20" s="32" t="s">
        <v>145</v>
      </c>
      <c r="G20" s="32">
        <v>2</v>
      </c>
      <c r="H20" s="32"/>
      <c r="I20" s="32"/>
      <c r="J20" s="32"/>
      <c r="K20" s="32"/>
      <c r="L20">
        <f t="shared" si="4"/>
        <v>1</v>
      </c>
      <c r="M20" s="32"/>
    </row>
    <row r="21" spans="5:15" x14ac:dyDescent="0.3">
      <c r="F21" s="32" t="s">
        <v>205</v>
      </c>
      <c r="G21" s="32">
        <v>2</v>
      </c>
      <c r="H21" s="32"/>
      <c r="I21" s="32"/>
      <c r="J21" s="32"/>
      <c r="K21" s="32"/>
      <c r="L21">
        <f t="shared" si="4"/>
        <v>1</v>
      </c>
      <c r="M21" s="32"/>
    </row>
    <row r="22" spans="5:15" x14ac:dyDescent="0.3">
      <c r="F22" s="32" t="s">
        <v>73</v>
      </c>
      <c r="G22" s="32"/>
      <c r="H22" s="32">
        <v>1</v>
      </c>
      <c r="I22" s="32"/>
      <c r="J22" s="32"/>
      <c r="K22" s="32"/>
      <c r="L22">
        <f t="shared" si="4"/>
        <v>0.5</v>
      </c>
      <c r="M22" s="32"/>
    </row>
    <row r="23" spans="5:15" x14ac:dyDescent="0.3">
      <c r="F23" s="32"/>
      <c r="G23" s="32"/>
      <c r="H23" s="32"/>
      <c r="I23" s="32"/>
      <c r="J23" s="32"/>
      <c r="K23" s="32"/>
      <c r="L23">
        <f t="shared" si="4"/>
        <v>0</v>
      </c>
      <c r="M23" s="32"/>
    </row>
    <row r="24" spans="5:15" x14ac:dyDescent="0.3">
      <c r="F24" s="32"/>
      <c r="G24" s="32"/>
      <c r="H24" s="32"/>
      <c r="I24" s="32"/>
      <c r="J24" s="32"/>
      <c r="K24" s="32"/>
      <c r="L24">
        <f t="shared" si="4"/>
        <v>0</v>
      </c>
      <c r="M24" s="32"/>
    </row>
    <row r="25" spans="5:15" x14ac:dyDescent="0.3">
      <c r="E25" t="s">
        <v>60</v>
      </c>
      <c r="F25" s="32"/>
      <c r="G25" s="32"/>
      <c r="H25" s="32">
        <v>1</v>
      </c>
      <c r="I25" s="32"/>
      <c r="J25" s="32"/>
      <c r="K25" s="32">
        <v>1</v>
      </c>
      <c r="L25">
        <f>SUM(G25:H25)/2</f>
        <v>0.5</v>
      </c>
      <c r="M25" s="32"/>
    </row>
    <row r="26" spans="5:15" x14ac:dyDescent="0.3">
      <c r="F26" s="32"/>
      <c r="G26" s="32"/>
      <c r="H26" s="32"/>
      <c r="I26" s="32"/>
      <c r="J26" s="32"/>
      <c r="K26" s="32"/>
      <c r="M26" s="32"/>
    </row>
    <row r="27" spans="5:15" x14ac:dyDescent="0.3">
      <c r="E27" s="21" t="s">
        <v>39</v>
      </c>
      <c r="F27" s="66"/>
      <c r="G27" s="66"/>
      <c r="H27" s="66"/>
      <c r="I27" s="66"/>
      <c r="J27" s="66"/>
      <c r="K27" s="66"/>
      <c r="L27" s="17"/>
      <c r="M27" s="32"/>
    </row>
    <row r="28" spans="5:15" x14ac:dyDescent="0.3">
      <c r="F28" s="32" t="s">
        <v>22</v>
      </c>
      <c r="G28" s="32">
        <v>1</v>
      </c>
      <c r="H28" s="32"/>
      <c r="I28" s="32"/>
      <c r="J28" s="32"/>
      <c r="K28" s="32"/>
      <c r="L28">
        <f t="shared" ref="L28:L37" si="5">SUM(G28:H28)/2</f>
        <v>0.5</v>
      </c>
      <c r="M28" s="32"/>
    </row>
    <row r="29" spans="5:15" x14ac:dyDescent="0.3">
      <c r="E29" t="s">
        <v>41</v>
      </c>
      <c r="F29" s="43" t="s">
        <v>23</v>
      </c>
      <c r="G29" s="32"/>
      <c r="H29" s="43">
        <v>1</v>
      </c>
      <c r="I29" s="32"/>
      <c r="J29" s="32"/>
      <c r="K29" s="32"/>
      <c r="L29">
        <f t="shared" si="5"/>
        <v>0.5</v>
      </c>
      <c r="M29" s="32"/>
    </row>
    <row r="30" spans="5:15" x14ac:dyDescent="0.3">
      <c r="F30" s="32" t="s">
        <v>109</v>
      </c>
      <c r="G30" s="32">
        <v>1</v>
      </c>
      <c r="H30" s="32"/>
      <c r="I30" s="32"/>
      <c r="J30" s="32"/>
      <c r="K30" s="32"/>
      <c r="L30">
        <f t="shared" si="5"/>
        <v>0.5</v>
      </c>
      <c r="M30" s="32"/>
      <c r="O30" s="26"/>
    </row>
    <row r="31" spans="5:15" x14ac:dyDescent="0.3">
      <c r="F31" s="32" t="s">
        <v>91</v>
      </c>
      <c r="G31" s="32"/>
      <c r="H31" s="32">
        <v>1</v>
      </c>
      <c r="I31" s="32"/>
      <c r="J31" s="32"/>
      <c r="K31" s="32"/>
      <c r="L31">
        <f t="shared" si="5"/>
        <v>0.5</v>
      </c>
      <c r="M31" s="32"/>
    </row>
    <row r="32" spans="5:15" x14ac:dyDescent="0.3">
      <c r="F32" s="32"/>
      <c r="G32" s="32"/>
      <c r="H32" s="32"/>
      <c r="I32" s="32"/>
      <c r="J32" s="32"/>
      <c r="K32" s="32"/>
      <c r="L32">
        <f t="shared" si="5"/>
        <v>0</v>
      </c>
      <c r="M32" s="32"/>
    </row>
    <row r="33" spans="5:15" x14ac:dyDescent="0.3">
      <c r="E33" s="17" t="s">
        <v>40</v>
      </c>
      <c r="F33" s="65"/>
      <c r="G33" s="65"/>
      <c r="H33" s="65"/>
      <c r="I33" s="65"/>
      <c r="J33" s="65"/>
      <c r="K33" s="65"/>
      <c r="L33" s="17"/>
      <c r="M33" s="32"/>
    </row>
    <row r="34" spans="5:15" x14ac:dyDescent="0.3">
      <c r="F34" s="32" t="s">
        <v>22</v>
      </c>
      <c r="G34" s="32">
        <v>1</v>
      </c>
      <c r="H34" s="32"/>
      <c r="I34" s="32"/>
      <c r="J34" s="32"/>
      <c r="K34" s="32"/>
      <c r="L34">
        <f t="shared" si="5"/>
        <v>0.5</v>
      </c>
      <c r="M34" s="32"/>
    </row>
    <row r="35" spans="5:15" x14ac:dyDescent="0.3">
      <c r="E35" t="s">
        <v>41</v>
      </c>
      <c r="F35" s="43" t="s">
        <v>23</v>
      </c>
      <c r="G35" s="32"/>
      <c r="H35" s="43">
        <v>1</v>
      </c>
      <c r="I35" s="32"/>
      <c r="J35" s="32"/>
      <c r="K35" s="32"/>
      <c r="L35">
        <f t="shared" si="5"/>
        <v>0.5</v>
      </c>
      <c r="M35" s="32"/>
    </row>
    <row r="36" spans="5:15" x14ac:dyDescent="0.3">
      <c r="F36" s="32" t="s">
        <v>146</v>
      </c>
      <c r="G36" s="32">
        <v>1</v>
      </c>
      <c r="H36" s="32"/>
      <c r="I36" s="32"/>
      <c r="J36" s="32"/>
      <c r="K36" s="32"/>
      <c r="L36">
        <f t="shared" si="5"/>
        <v>0.5</v>
      </c>
      <c r="M36" s="32"/>
      <c r="O36" s="26"/>
    </row>
    <row r="37" spans="5:15" x14ac:dyDescent="0.3">
      <c r="F37" s="67" t="s">
        <v>73</v>
      </c>
      <c r="G37" s="32"/>
      <c r="H37" s="32">
        <v>1</v>
      </c>
      <c r="I37" s="32"/>
      <c r="J37" s="32"/>
      <c r="K37" s="32"/>
      <c r="L37">
        <f t="shared" si="5"/>
        <v>0.5</v>
      </c>
      <c r="M37" s="32"/>
    </row>
    <row r="39" spans="5:15" x14ac:dyDescent="0.3">
      <c r="E39" s="17" t="s">
        <v>144</v>
      </c>
      <c r="F39" s="65"/>
      <c r="G39" s="65"/>
      <c r="H39" s="65"/>
      <c r="I39" s="65"/>
      <c r="J39" s="65"/>
      <c r="K39" s="65"/>
      <c r="L39" s="17"/>
    </row>
    <row r="40" spans="5:15" x14ac:dyDescent="0.3">
      <c r="F40" s="32" t="s">
        <v>22</v>
      </c>
      <c r="G40" s="32">
        <v>1</v>
      </c>
      <c r="H40" s="32"/>
      <c r="I40" s="32"/>
      <c r="J40" s="32"/>
      <c r="K40" s="32"/>
      <c r="L40">
        <f t="shared" ref="L40:L43" si="6">SUM(G40:H40)/2</f>
        <v>0.5</v>
      </c>
    </row>
    <row r="41" spans="5:15" x14ac:dyDescent="0.3">
      <c r="E41" t="s">
        <v>41</v>
      </c>
      <c r="F41" s="43" t="s">
        <v>23</v>
      </c>
      <c r="G41" s="32"/>
      <c r="H41" s="43">
        <v>1</v>
      </c>
      <c r="I41" s="32"/>
      <c r="J41" s="32"/>
      <c r="K41" s="32"/>
      <c r="L41">
        <f t="shared" si="6"/>
        <v>0.5</v>
      </c>
    </row>
    <row r="42" spans="5:15" x14ac:dyDescent="0.3">
      <c r="F42" s="32" t="s">
        <v>146</v>
      </c>
      <c r="G42" s="32">
        <v>1</v>
      </c>
      <c r="H42" s="32"/>
      <c r="I42" s="32"/>
      <c r="J42" s="32"/>
      <c r="K42" s="32"/>
      <c r="L42">
        <f t="shared" si="6"/>
        <v>0.5</v>
      </c>
    </row>
    <row r="43" spans="5:15" x14ac:dyDescent="0.3">
      <c r="F43" s="67" t="s">
        <v>73</v>
      </c>
      <c r="G43" s="32"/>
      <c r="H43" s="32">
        <v>1</v>
      </c>
      <c r="I43" s="32"/>
      <c r="J43" s="32"/>
      <c r="K43" s="32"/>
      <c r="L43">
        <f t="shared" si="6"/>
        <v>0.5</v>
      </c>
    </row>
    <row r="45" spans="5:15" x14ac:dyDescent="0.3">
      <c r="E45" s="17" t="s">
        <v>135</v>
      </c>
      <c r="F45" s="65"/>
      <c r="G45" s="65"/>
      <c r="H45" s="65"/>
      <c r="I45" s="65"/>
      <c r="J45" s="65"/>
      <c r="K45" s="65"/>
      <c r="L45" s="17"/>
    </row>
    <row r="46" spans="5:15" x14ac:dyDescent="0.3">
      <c r="F46" s="32" t="s">
        <v>22</v>
      </c>
      <c r="G46" s="32">
        <v>1</v>
      </c>
      <c r="H46" s="32"/>
      <c r="I46" s="32"/>
      <c r="J46" s="32"/>
      <c r="K46" s="32"/>
      <c r="L46">
        <f t="shared" ref="L46:L49" si="7">SUM(G46:H46)/2</f>
        <v>0.5</v>
      </c>
    </row>
    <row r="47" spans="5:15" x14ac:dyDescent="0.3">
      <c r="E47" t="s">
        <v>41</v>
      </c>
      <c r="F47" s="43" t="s">
        <v>23</v>
      </c>
      <c r="G47" s="32"/>
      <c r="H47" s="43">
        <v>1</v>
      </c>
      <c r="I47" s="32"/>
      <c r="J47" s="32"/>
      <c r="K47" s="32"/>
      <c r="L47">
        <f t="shared" si="7"/>
        <v>0.5</v>
      </c>
    </row>
    <row r="48" spans="5:15" x14ac:dyDescent="0.3">
      <c r="F48" s="32" t="s">
        <v>146</v>
      </c>
      <c r="G48" s="32">
        <v>1</v>
      </c>
      <c r="H48" s="32"/>
      <c r="I48" s="32"/>
      <c r="J48" s="32"/>
      <c r="K48" s="32"/>
      <c r="L48">
        <f t="shared" si="7"/>
        <v>0.5</v>
      </c>
    </row>
    <row r="49" spans="6:12" x14ac:dyDescent="0.3">
      <c r="F49" s="67" t="s">
        <v>73</v>
      </c>
      <c r="G49" s="32"/>
      <c r="H49" s="32">
        <v>1</v>
      </c>
      <c r="I49" s="32"/>
      <c r="J49" s="32"/>
      <c r="K49" s="32"/>
      <c r="L49">
        <f t="shared" si="7"/>
        <v>0.5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2:O25"/>
  <sheetViews>
    <sheetView topLeftCell="A2" workbookViewId="0">
      <selection activeCell="S17" sqref="S17"/>
    </sheetView>
  </sheetViews>
  <sheetFormatPr defaultRowHeight="14.4" x14ac:dyDescent="0.3"/>
  <cols>
    <col min="5" max="5" width="18.33203125" customWidth="1"/>
    <col min="6" max="6" width="23.6640625" customWidth="1"/>
    <col min="7" max="7" width="10.33203125" customWidth="1"/>
    <col min="8" max="8" width="7.44140625" style="45" customWidth="1"/>
    <col min="9" max="9" width="7" style="45" customWidth="1"/>
    <col min="10" max="11" width="8.33203125" style="45" customWidth="1"/>
    <col min="12" max="12" width="9.109375" style="45"/>
    <col min="15" max="15" width="23.5546875" customWidth="1"/>
  </cols>
  <sheetData>
    <row r="2" spans="1:15" x14ac:dyDescent="0.3">
      <c r="E2" t="s">
        <v>51</v>
      </c>
      <c r="F2">
        <f>J2+L5</f>
        <v>8.8000000000000007</v>
      </c>
      <c r="I2" s="45" t="s">
        <v>50</v>
      </c>
      <c r="J2" s="45">
        <v>0.8</v>
      </c>
    </row>
    <row r="4" spans="1:15" ht="28.8" x14ac:dyDescent="0.3">
      <c r="B4" t="s">
        <v>38</v>
      </c>
      <c r="C4" s="19">
        <f>SUM(C7:C9)</f>
        <v>0</v>
      </c>
      <c r="E4" s="46"/>
      <c r="F4" s="53" t="s">
        <v>37</v>
      </c>
      <c r="G4" s="46" t="s">
        <v>117</v>
      </c>
      <c r="H4" s="46" t="s">
        <v>122</v>
      </c>
      <c r="I4" s="46" t="s">
        <v>6</v>
      </c>
      <c r="J4" s="46" t="s">
        <v>7</v>
      </c>
      <c r="K4" s="46" t="s">
        <v>8</v>
      </c>
      <c r="L4" s="46" t="s">
        <v>9</v>
      </c>
    </row>
    <row r="5" spans="1:15" x14ac:dyDescent="0.3">
      <c r="C5" s="19"/>
      <c r="H5" s="47">
        <f t="shared" ref="H5:K5" si="0">SUM(H6:H130)</f>
        <v>5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8">
        <f>SUM(L7:L45)</f>
        <v>8</v>
      </c>
      <c r="O5" s="26"/>
    </row>
    <row r="6" spans="1:15" ht="6" customHeight="1" x14ac:dyDescent="0.3">
      <c r="C6" s="19"/>
      <c r="E6" s="54"/>
      <c r="F6" s="54"/>
      <c r="G6" s="54"/>
      <c r="H6" s="55"/>
      <c r="I6" s="55"/>
      <c r="J6" s="55"/>
      <c r="K6" s="55"/>
      <c r="L6" s="55"/>
    </row>
    <row r="7" spans="1:15" x14ac:dyDescent="0.3">
      <c r="A7" s="20"/>
      <c r="C7" s="19"/>
      <c r="E7" s="14" t="s">
        <v>54</v>
      </c>
      <c r="F7" s="14"/>
      <c r="G7" s="14"/>
      <c r="H7" s="56"/>
      <c r="I7" s="56"/>
      <c r="J7" s="56"/>
      <c r="K7" s="56"/>
      <c r="L7" s="56">
        <f>((G7+H7)/2)</f>
        <v>0</v>
      </c>
      <c r="M7" s="27"/>
    </row>
    <row r="8" spans="1:15" x14ac:dyDescent="0.3">
      <c r="A8" s="20"/>
      <c r="C8" s="19"/>
      <c r="E8" t="s">
        <v>93</v>
      </c>
      <c r="F8" s="52" t="s">
        <v>126</v>
      </c>
      <c r="G8">
        <v>2</v>
      </c>
      <c r="L8">
        <f t="shared" ref="L8:L25" si="1">((G8+H8)/2)</f>
        <v>1</v>
      </c>
    </row>
    <row r="9" spans="1:15" x14ac:dyDescent="0.3">
      <c r="A9" s="20"/>
      <c r="C9" s="19"/>
      <c r="E9" t="s">
        <v>95</v>
      </c>
      <c r="F9" s="52"/>
      <c r="G9">
        <v>2</v>
      </c>
      <c r="L9">
        <f t="shared" si="1"/>
        <v>1</v>
      </c>
    </row>
    <row r="10" spans="1:15" x14ac:dyDescent="0.3">
      <c r="A10" s="20"/>
      <c r="E10" s="26"/>
      <c r="F10" s="52" t="s">
        <v>31</v>
      </c>
      <c r="H10" s="45">
        <v>1</v>
      </c>
      <c r="L10">
        <f t="shared" si="1"/>
        <v>0.5</v>
      </c>
    </row>
    <row r="11" spans="1:15" x14ac:dyDescent="0.3">
      <c r="F11" t="s">
        <v>96</v>
      </c>
      <c r="H11" s="45">
        <v>1</v>
      </c>
      <c r="L11">
        <f t="shared" si="1"/>
        <v>0.5</v>
      </c>
    </row>
    <row r="12" spans="1:15" x14ac:dyDescent="0.3">
      <c r="E12" s="18"/>
      <c r="F12" s="90" t="s">
        <v>27</v>
      </c>
      <c r="H12" s="45">
        <v>1</v>
      </c>
      <c r="L12">
        <f t="shared" si="1"/>
        <v>0.5</v>
      </c>
    </row>
    <row r="13" spans="1:15" x14ac:dyDescent="0.3">
      <c r="E13" s="18">
        <f>SUM(G14:K16)</f>
        <v>6</v>
      </c>
      <c r="F13" s="52" t="s">
        <v>163</v>
      </c>
      <c r="H13" s="45">
        <v>2</v>
      </c>
      <c r="L13">
        <f t="shared" si="1"/>
        <v>1</v>
      </c>
    </row>
    <row r="14" spans="1:15" x14ac:dyDescent="0.3">
      <c r="E14" s="18"/>
      <c r="F14" s="52" t="s">
        <v>207</v>
      </c>
      <c r="G14" s="45">
        <v>2</v>
      </c>
      <c r="L14">
        <f t="shared" si="1"/>
        <v>1</v>
      </c>
    </row>
    <row r="15" spans="1:15" x14ac:dyDescent="0.3">
      <c r="F15" s="52" t="s">
        <v>186</v>
      </c>
      <c r="G15">
        <v>4</v>
      </c>
      <c r="L15">
        <f t="shared" si="1"/>
        <v>2</v>
      </c>
    </row>
    <row r="16" spans="1:15" x14ac:dyDescent="0.3">
      <c r="F16" s="122" t="s">
        <v>187</v>
      </c>
      <c r="L16">
        <f t="shared" si="1"/>
        <v>0</v>
      </c>
    </row>
    <row r="17" spans="6:12" x14ac:dyDescent="0.3">
      <c r="L17">
        <f t="shared" si="1"/>
        <v>0</v>
      </c>
    </row>
    <row r="18" spans="6:12" x14ac:dyDescent="0.3">
      <c r="L18">
        <f t="shared" si="1"/>
        <v>0</v>
      </c>
    </row>
    <row r="19" spans="6:12" x14ac:dyDescent="0.3">
      <c r="F19" s="122" t="s">
        <v>208</v>
      </c>
      <c r="G19">
        <v>1</v>
      </c>
      <c r="L19">
        <f t="shared" si="1"/>
        <v>0.5</v>
      </c>
    </row>
    <row r="20" spans="6:12" x14ac:dyDescent="0.3">
      <c r="L20">
        <f t="shared" si="1"/>
        <v>0</v>
      </c>
    </row>
    <row r="21" spans="6:12" x14ac:dyDescent="0.3">
      <c r="L21">
        <f t="shared" si="1"/>
        <v>0</v>
      </c>
    </row>
    <row r="22" spans="6:12" x14ac:dyDescent="0.3">
      <c r="L22">
        <f t="shared" si="1"/>
        <v>0</v>
      </c>
    </row>
    <row r="23" spans="6:12" x14ac:dyDescent="0.3">
      <c r="L23">
        <f t="shared" si="1"/>
        <v>0</v>
      </c>
    </row>
    <row r="24" spans="6:12" x14ac:dyDescent="0.3">
      <c r="F24" s="9"/>
      <c r="G24" s="9"/>
      <c r="H24" s="49"/>
      <c r="L24">
        <f t="shared" si="1"/>
        <v>0</v>
      </c>
    </row>
    <row r="25" spans="6:12" x14ac:dyDescent="0.3">
      <c r="L25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79998168889431442"/>
  </sheetPr>
  <dimension ref="A2:M27"/>
  <sheetViews>
    <sheetView workbookViewId="0">
      <selection activeCell="I2" sqref="I2"/>
    </sheetView>
  </sheetViews>
  <sheetFormatPr defaultRowHeight="14.4" x14ac:dyDescent="0.3"/>
  <cols>
    <col min="6" max="6" width="16.5546875" customWidth="1"/>
  </cols>
  <sheetData>
    <row r="2" spans="1:13" x14ac:dyDescent="0.3">
      <c r="B2" t="s">
        <v>62</v>
      </c>
      <c r="E2" t="s">
        <v>51</v>
      </c>
      <c r="F2">
        <f>I2+L5</f>
        <v>8</v>
      </c>
      <c r="H2" s="28" t="s">
        <v>50</v>
      </c>
      <c r="I2" s="28"/>
    </row>
    <row r="3" spans="1:13" x14ac:dyDescent="0.3">
      <c r="B3" s="28"/>
    </row>
    <row r="4" spans="1:13" x14ac:dyDescent="0.3">
      <c r="B4" t="s">
        <v>38</v>
      </c>
      <c r="C4" s="19">
        <f>SUM(C7:C9)</f>
        <v>0</v>
      </c>
      <c r="E4" s="1"/>
      <c r="F4" s="1" t="s">
        <v>37</v>
      </c>
      <c r="G4" s="2" t="s">
        <v>36</v>
      </c>
      <c r="H4" s="2" t="s">
        <v>118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9"/>
      <c r="G5" s="3">
        <f t="shared" ref="G5:K5" si="0">SUM(G6:G130)</f>
        <v>6</v>
      </c>
      <c r="H5" s="3">
        <f t="shared" si="0"/>
        <v>10</v>
      </c>
      <c r="I5" s="3">
        <f t="shared" si="0"/>
        <v>14</v>
      </c>
      <c r="J5" s="3">
        <f t="shared" si="0"/>
        <v>12</v>
      </c>
      <c r="K5" s="3">
        <f t="shared" si="0"/>
        <v>0</v>
      </c>
      <c r="L5" s="5">
        <f>SUM(L7:L45)</f>
        <v>8</v>
      </c>
    </row>
    <row r="6" spans="1:13" x14ac:dyDescent="0.3">
      <c r="C6" s="19"/>
      <c r="L6">
        <f t="shared" ref="L6:L8" si="1">(G6/2)+(H6/2)</f>
        <v>0</v>
      </c>
    </row>
    <row r="7" spans="1:13" x14ac:dyDescent="0.3">
      <c r="A7" s="20">
        <f>$L$5*C7</f>
        <v>0</v>
      </c>
      <c r="C7" s="19"/>
      <c r="L7">
        <f t="shared" si="1"/>
        <v>0</v>
      </c>
      <c r="M7" s="27"/>
    </row>
    <row r="8" spans="1:13" x14ac:dyDescent="0.3">
      <c r="A8" s="20">
        <f>$L$5*C8</f>
        <v>0</v>
      </c>
      <c r="C8" s="19"/>
      <c r="E8" s="14" t="s">
        <v>54</v>
      </c>
      <c r="F8" s="14"/>
      <c r="G8" s="14"/>
      <c r="H8" s="14"/>
      <c r="I8" s="14"/>
      <c r="J8" s="14"/>
      <c r="K8" s="14"/>
      <c r="L8">
        <f t="shared" si="1"/>
        <v>0</v>
      </c>
    </row>
    <row r="9" spans="1:13" x14ac:dyDescent="0.3">
      <c r="A9" s="20">
        <f>$L$5*C9</f>
        <v>0</v>
      </c>
      <c r="C9" s="19"/>
      <c r="F9" t="s">
        <v>63</v>
      </c>
      <c r="H9">
        <v>5</v>
      </c>
      <c r="I9">
        <v>4</v>
      </c>
      <c r="J9">
        <v>4</v>
      </c>
      <c r="L9">
        <f>(G9/2)+(H9/2)</f>
        <v>2.5</v>
      </c>
    </row>
    <row r="10" spans="1:13" x14ac:dyDescent="0.3">
      <c r="A10" s="20">
        <f>$L$5*C10</f>
        <v>0</v>
      </c>
      <c r="F10" t="s">
        <v>64</v>
      </c>
      <c r="G10">
        <v>1</v>
      </c>
      <c r="I10">
        <v>1</v>
      </c>
      <c r="J10">
        <v>1</v>
      </c>
      <c r="L10">
        <f t="shared" ref="L10:L27" si="2">(G10/2)+(H10/2)</f>
        <v>0.5</v>
      </c>
    </row>
    <row r="11" spans="1:13" x14ac:dyDescent="0.3">
      <c r="F11" t="s">
        <v>110</v>
      </c>
      <c r="G11">
        <v>3</v>
      </c>
      <c r="I11">
        <v>1</v>
      </c>
      <c r="J11">
        <v>1</v>
      </c>
      <c r="L11">
        <f t="shared" si="2"/>
        <v>1.5</v>
      </c>
    </row>
    <row r="12" spans="1:13" x14ac:dyDescent="0.3">
      <c r="E12" s="26" t="s">
        <v>177</v>
      </c>
      <c r="F12" t="s">
        <v>176</v>
      </c>
      <c r="G12">
        <v>1</v>
      </c>
      <c r="I12">
        <v>1</v>
      </c>
      <c r="J12">
        <v>1</v>
      </c>
      <c r="L12">
        <f t="shared" si="2"/>
        <v>0.5</v>
      </c>
    </row>
    <row r="13" spans="1:13" x14ac:dyDescent="0.3">
      <c r="E13" s="26"/>
      <c r="L13">
        <f t="shared" si="2"/>
        <v>0</v>
      </c>
    </row>
    <row r="14" spans="1:13" x14ac:dyDescent="0.3">
      <c r="E14" s="14" t="s">
        <v>55</v>
      </c>
      <c r="F14" s="14"/>
      <c r="G14" s="14"/>
      <c r="H14" s="14"/>
      <c r="I14" s="14"/>
      <c r="J14" s="14"/>
      <c r="K14" s="14"/>
      <c r="L14">
        <f t="shared" si="2"/>
        <v>0</v>
      </c>
    </row>
    <row r="15" spans="1:13" x14ac:dyDescent="0.3">
      <c r="F15" s="32" t="s">
        <v>70</v>
      </c>
      <c r="G15" s="32"/>
      <c r="H15" s="32">
        <v>1</v>
      </c>
      <c r="I15" s="32">
        <v>1</v>
      </c>
      <c r="J15" s="32">
        <v>1</v>
      </c>
      <c r="K15" s="28"/>
      <c r="L15">
        <f t="shared" si="2"/>
        <v>0.5</v>
      </c>
    </row>
    <row r="16" spans="1:13" x14ac:dyDescent="0.3">
      <c r="F16" s="32"/>
      <c r="G16" s="32"/>
      <c r="H16" s="32"/>
      <c r="I16" s="32"/>
      <c r="J16" s="32"/>
      <c r="L16">
        <f t="shared" si="2"/>
        <v>0</v>
      </c>
    </row>
    <row r="17" spans="5:12" x14ac:dyDescent="0.3">
      <c r="F17" s="32"/>
      <c r="G17" s="32"/>
      <c r="H17" s="32"/>
      <c r="I17" s="32"/>
      <c r="J17" s="32"/>
      <c r="L17">
        <f t="shared" si="2"/>
        <v>0</v>
      </c>
    </row>
    <row r="18" spans="5:12" x14ac:dyDescent="0.3">
      <c r="E18" s="14" t="s">
        <v>12</v>
      </c>
      <c r="F18" s="64"/>
      <c r="G18" s="64"/>
      <c r="H18" s="64"/>
      <c r="I18" s="64"/>
      <c r="J18" s="64"/>
      <c r="K18" s="14"/>
      <c r="L18">
        <f t="shared" si="2"/>
        <v>0</v>
      </c>
    </row>
    <row r="19" spans="5:12" x14ac:dyDescent="0.3">
      <c r="F19" s="32" t="s">
        <v>150</v>
      </c>
      <c r="G19" s="32"/>
      <c r="H19" s="32">
        <v>2</v>
      </c>
      <c r="I19" s="32">
        <v>2</v>
      </c>
      <c r="J19" s="32">
        <v>1</v>
      </c>
      <c r="L19">
        <f t="shared" si="2"/>
        <v>1</v>
      </c>
    </row>
    <row r="20" spans="5:12" x14ac:dyDescent="0.3">
      <c r="F20" s="32"/>
      <c r="G20" s="32"/>
      <c r="H20" s="32"/>
      <c r="I20" s="32"/>
      <c r="J20" s="32"/>
      <c r="L20">
        <f t="shared" si="2"/>
        <v>0</v>
      </c>
    </row>
    <row r="21" spans="5:12" x14ac:dyDescent="0.3">
      <c r="E21" s="14" t="s">
        <v>15</v>
      </c>
      <c r="F21" s="64"/>
      <c r="G21" s="64"/>
      <c r="H21" s="64"/>
      <c r="I21" s="64"/>
      <c r="J21" s="64"/>
      <c r="K21" s="14"/>
      <c r="L21">
        <f t="shared" si="2"/>
        <v>0</v>
      </c>
    </row>
    <row r="22" spans="5:12" x14ac:dyDescent="0.3">
      <c r="F22" s="32" t="s">
        <v>94</v>
      </c>
      <c r="G22" s="32"/>
      <c r="H22" s="32"/>
      <c r="I22" s="32">
        <v>1</v>
      </c>
      <c r="J22" s="32">
        <v>1</v>
      </c>
      <c r="L22">
        <f t="shared" si="2"/>
        <v>0</v>
      </c>
    </row>
    <row r="23" spans="5:12" x14ac:dyDescent="0.3">
      <c r="L23">
        <f t="shared" si="2"/>
        <v>0</v>
      </c>
    </row>
    <row r="24" spans="5:12" x14ac:dyDescent="0.3">
      <c r="E24" s="64" t="s">
        <v>135</v>
      </c>
      <c r="F24" s="64"/>
      <c r="G24" s="64"/>
      <c r="H24" s="64"/>
      <c r="I24" s="64"/>
      <c r="J24" s="64"/>
      <c r="K24" s="64"/>
      <c r="L24">
        <f t="shared" si="2"/>
        <v>0</v>
      </c>
    </row>
    <row r="25" spans="5:12" x14ac:dyDescent="0.3">
      <c r="E25" s="92" t="s">
        <v>185</v>
      </c>
      <c r="F25" s="121" t="s">
        <v>150</v>
      </c>
      <c r="H25">
        <v>2</v>
      </c>
      <c r="I25">
        <v>2</v>
      </c>
      <c r="J25" s="32">
        <v>1</v>
      </c>
      <c r="L25">
        <f t="shared" si="2"/>
        <v>1</v>
      </c>
    </row>
    <row r="26" spans="5:12" x14ac:dyDescent="0.3">
      <c r="E26" s="92" t="s">
        <v>185</v>
      </c>
      <c r="F26" s="121" t="s">
        <v>64</v>
      </c>
      <c r="G26">
        <v>1</v>
      </c>
      <c r="I26">
        <v>1</v>
      </c>
      <c r="J26" s="32">
        <v>1</v>
      </c>
      <c r="L26">
        <f t="shared" si="2"/>
        <v>0.5</v>
      </c>
    </row>
    <row r="27" spans="5:12" x14ac:dyDescent="0.3">
      <c r="L27">
        <f t="shared" si="2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2:L35"/>
  <sheetViews>
    <sheetView topLeftCell="A8" workbookViewId="0">
      <selection activeCell="F29" sqref="F29:J30"/>
    </sheetView>
  </sheetViews>
  <sheetFormatPr defaultRowHeight="14.4" x14ac:dyDescent="0.3"/>
  <cols>
    <col min="5" max="5" width="14.6640625" customWidth="1"/>
    <col min="6" max="6" width="18.44140625" customWidth="1"/>
  </cols>
  <sheetData>
    <row r="2" spans="1:12" x14ac:dyDescent="0.3">
      <c r="B2" t="s">
        <v>47</v>
      </c>
    </row>
    <row r="4" spans="1:12" x14ac:dyDescent="0.3">
      <c r="B4" t="s">
        <v>38</v>
      </c>
      <c r="C4" s="19">
        <f>SUM(C7:C9)</f>
        <v>0</v>
      </c>
      <c r="E4" s="1"/>
      <c r="F4" s="1" t="s">
        <v>37</v>
      </c>
      <c r="G4" s="2" t="s">
        <v>36</v>
      </c>
      <c r="H4" s="2" t="s">
        <v>117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2" x14ac:dyDescent="0.3">
      <c r="C5" s="19"/>
      <c r="G5" s="3">
        <f t="shared" ref="G5:L5" si="0">SUM(G6:G141)</f>
        <v>0</v>
      </c>
      <c r="H5" s="3">
        <f t="shared" si="0"/>
        <v>11</v>
      </c>
      <c r="I5" s="3">
        <f t="shared" si="0"/>
        <v>19</v>
      </c>
      <c r="J5" s="3">
        <f t="shared" si="0"/>
        <v>19</v>
      </c>
      <c r="K5" s="3">
        <f t="shared" si="0"/>
        <v>0</v>
      </c>
      <c r="L5" s="3">
        <f t="shared" si="0"/>
        <v>5.5</v>
      </c>
    </row>
    <row r="6" spans="1:12" ht="15" thickBot="1" x14ac:dyDescent="0.35">
      <c r="C6" s="19"/>
      <c r="L6">
        <f>(G6/2)+(H6/2)</f>
        <v>0</v>
      </c>
    </row>
    <row r="7" spans="1:12" x14ac:dyDescent="0.3">
      <c r="A7" s="20">
        <f>$L$5*C7</f>
        <v>0</v>
      </c>
      <c r="C7" s="19"/>
      <c r="E7" s="107" t="s">
        <v>72</v>
      </c>
      <c r="F7" s="76"/>
      <c r="G7" s="76"/>
      <c r="H7" s="76"/>
      <c r="I7" s="76"/>
      <c r="J7" s="76"/>
      <c r="K7" s="76"/>
      <c r="L7" s="77">
        <f>(G7/2)+(H7/2)</f>
        <v>0</v>
      </c>
    </row>
    <row r="8" spans="1:12" x14ac:dyDescent="0.3">
      <c r="A8" s="20">
        <f>$L$5*C8</f>
        <v>0</v>
      </c>
      <c r="C8" s="19"/>
      <c r="E8" s="78" t="s">
        <v>10</v>
      </c>
      <c r="F8" s="9" t="s">
        <v>11</v>
      </c>
      <c r="G8" s="9"/>
      <c r="H8" s="9">
        <v>4</v>
      </c>
      <c r="I8" s="9">
        <v>3</v>
      </c>
      <c r="J8" s="9">
        <v>3</v>
      </c>
      <c r="K8" s="9"/>
      <c r="L8" s="73">
        <f t="shared" ref="L8:L29" si="1">(G8/2)+(H8/2)</f>
        <v>2</v>
      </c>
    </row>
    <row r="9" spans="1:12" ht="15" thickBot="1" x14ac:dyDescent="0.35">
      <c r="A9" s="20">
        <f>$L$5*C9</f>
        <v>0</v>
      </c>
      <c r="C9" s="19"/>
      <c r="E9" s="79"/>
      <c r="F9" s="74" t="s">
        <v>68</v>
      </c>
      <c r="G9" s="74"/>
      <c r="H9" s="74"/>
      <c r="I9" s="74">
        <v>1</v>
      </c>
      <c r="J9" s="74">
        <v>1</v>
      </c>
      <c r="K9" s="74"/>
      <c r="L9" s="75">
        <f t="shared" si="1"/>
        <v>0</v>
      </c>
    </row>
    <row r="10" spans="1:12" ht="15" thickBot="1" x14ac:dyDescent="0.35">
      <c r="A10" s="20">
        <f>$L$5*C10</f>
        <v>0</v>
      </c>
      <c r="E10" s="26"/>
    </row>
    <row r="11" spans="1:12" x14ac:dyDescent="0.3">
      <c r="E11" s="107" t="s">
        <v>71</v>
      </c>
      <c r="F11" s="76"/>
      <c r="G11" s="76"/>
      <c r="H11" s="76"/>
      <c r="I11" s="76"/>
      <c r="J11" s="76"/>
      <c r="K11" s="76"/>
      <c r="L11" s="77">
        <f t="shared" si="1"/>
        <v>0</v>
      </c>
    </row>
    <row r="12" spans="1:12" x14ac:dyDescent="0.3">
      <c r="E12" s="78" t="s">
        <v>12</v>
      </c>
      <c r="F12" s="9" t="s">
        <v>87</v>
      </c>
      <c r="G12" s="9"/>
      <c r="H12" s="9">
        <v>3</v>
      </c>
      <c r="I12" s="9">
        <v>2</v>
      </c>
      <c r="J12" s="9">
        <v>2</v>
      </c>
      <c r="K12" s="9"/>
      <c r="L12" s="73">
        <f t="shared" si="1"/>
        <v>1.5</v>
      </c>
    </row>
    <row r="13" spans="1:12" x14ac:dyDescent="0.3">
      <c r="E13" s="78"/>
      <c r="F13" s="44" t="s">
        <v>88</v>
      </c>
      <c r="G13" s="9"/>
      <c r="H13" s="9"/>
      <c r="I13" s="44">
        <v>1</v>
      </c>
      <c r="J13" s="44">
        <v>1</v>
      </c>
      <c r="K13" s="9"/>
      <c r="L13" s="73">
        <f t="shared" si="1"/>
        <v>0</v>
      </c>
    </row>
    <row r="14" spans="1:12" x14ac:dyDescent="0.3">
      <c r="E14" s="78"/>
      <c r="F14" s="44"/>
      <c r="G14" s="9"/>
      <c r="H14" s="9"/>
      <c r="I14" s="44"/>
      <c r="J14" s="44"/>
      <c r="K14" s="9"/>
      <c r="L14" s="73">
        <f t="shared" si="1"/>
        <v>0</v>
      </c>
    </row>
    <row r="15" spans="1:12" x14ac:dyDescent="0.3">
      <c r="E15" s="78" t="s">
        <v>15</v>
      </c>
      <c r="F15" s="44" t="s">
        <v>70</v>
      </c>
      <c r="G15" s="9"/>
      <c r="H15" s="9">
        <v>1</v>
      </c>
      <c r="I15" s="44">
        <v>1</v>
      </c>
      <c r="J15" s="44">
        <v>1</v>
      </c>
      <c r="K15" s="9"/>
      <c r="L15" s="73">
        <f t="shared" si="1"/>
        <v>0.5</v>
      </c>
    </row>
    <row r="16" spans="1:12" x14ac:dyDescent="0.3">
      <c r="E16" s="78" t="s">
        <v>14</v>
      </c>
      <c r="F16" s="44" t="s">
        <v>70</v>
      </c>
      <c r="G16" s="9"/>
      <c r="H16" s="9">
        <v>1</v>
      </c>
      <c r="I16" s="9">
        <v>1</v>
      </c>
      <c r="J16" s="9">
        <v>1</v>
      </c>
      <c r="K16" s="9"/>
      <c r="L16" s="73">
        <f t="shared" si="1"/>
        <v>0.5</v>
      </c>
    </row>
    <row r="17" spans="5:12" x14ac:dyDescent="0.3">
      <c r="E17" s="78" t="s">
        <v>135</v>
      </c>
      <c r="F17" s="44" t="s">
        <v>70</v>
      </c>
      <c r="G17" s="9"/>
      <c r="H17" s="9">
        <v>1</v>
      </c>
      <c r="I17" s="9">
        <v>1</v>
      </c>
      <c r="J17" s="9">
        <v>1</v>
      </c>
      <c r="K17" s="9"/>
      <c r="L17" s="73">
        <f t="shared" si="1"/>
        <v>0.5</v>
      </c>
    </row>
    <row r="18" spans="5:12" x14ac:dyDescent="0.3">
      <c r="E18" s="78" t="s">
        <v>168</v>
      </c>
      <c r="F18" s="44" t="s">
        <v>70</v>
      </c>
      <c r="G18" s="9"/>
      <c r="H18" s="9">
        <v>1</v>
      </c>
      <c r="I18" s="9">
        <v>1</v>
      </c>
      <c r="J18" s="9">
        <v>1</v>
      </c>
      <c r="K18" s="9"/>
      <c r="L18" s="73">
        <f t="shared" si="1"/>
        <v>0.5</v>
      </c>
    </row>
    <row r="19" spans="5:12" x14ac:dyDescent="0.3">
      <c r="E19" s="78" t="s">
        <v>55</v>
      </c>
      <c r="F19" s="9" t="s">
        <v>147</v>
      </c>
      <c r="G19" s="9"/>
      <c r="H19" s="9"/>
      <c r="I19" s="9">
        <v>1</v>
      </c>
      <c r="J19" s="9">
        <v>1</v>
      </c>
      <c r="K19" s="9"/>
      <c r="L19" s="73">
        <f t="shared" si="1"/>
        <v>0</v>
      </c>
    </row>
    <row r="20" spans="5:12" ht="15" thickBot="1" x14ac:dyDescent="0.35">
      <c r="E20" s="79"/>
      <c r="F20" s="74"/>
      <c r="G20" s="74"/>
      <c r="H20" s="74"/>
      <c r="I20" s="74"/>
      <c r="J20" s="74"/>
      <c r="K20" s="74"/>
      <c r="L20" s="75">
        <f t="shared" si="1"/>
        <v>0</v>
      </c>
    </row>
    <row r="21" spans="5:12" ht="15" thickBot="1" x14ac:dyDescent="0.35">
      <c r="E21" s="79"/>
      <c r="F21" s="74"/>
      <c r="G21" s="74"/>
      <c r="H21" s="74"/>
      <c r="I21" s="74"/>
      <c r="J21" s="74"/>
      <c r="K21" s="74"/>
      <c r="L21" s="75"/>
    </row>
    <row r="22" spans="5:12" x14ac:dyDescent="0.3">
      <c r="E22" s="80" t="s">
        <v>148</v>
      </c>
      <c r="F22" s="81"/>
      <c r="G22" s="81"/>
      <c r="H22" s="81"/>
      <c r="I22" s="81"/>
      <c r="J22" s="81"/>
      <c r="K22" s="81"/>
      <c r="L22" s="77">
        <f t="shared" si="1"/>
        <v>0</v>
      </c>
    </row>
    <row r="23" spans="5:12" x14ac:dyDescent="0.3">
      <c r="E23" s="78"/>
      <c r="F23" s="9"/>
      <c r="G23" s="9"/>
      <c r="H23" s="9"/>
      <c r="I23" s="9"/>
      <c r="J23" s="9"/>
      <c r="K23" s="9"/>
      <c r="L23" s="73">
        <f t="shared" si="1"/>
        <v>0</v>
      </c>
    </row>
    <row r="24" spans="5:12" x14ac:dyDescent="0.3">
      <c r="E24" s="78" t="s">
        <v>39</v>
      </c>
      <c r="F24" s="9" t="s">
        <v>13</v>
      </c>
      <c r="G24" s="9"/>
      <c r="H24" s="9"/>
      <c r="I24" s="9">
        <v>1</v>
      </c>
      <c r="J24" s="9">
        <v>1</v>
      </c>
      <c r="K24" s="9"/>
      <c r="L24" s="73">
        <f t="shared" si="1"/>
        <v>0</v>
      </c>
    </row>
    <row r="25" spans="5:12" x14ac:dyDescent="0.3">
      <c r="E25" s="78" t="s">
        <v>89</v>
      </c>
      <c r="F25" s="9" t="s">
        <v>13</v>
      </c>
      <c r="G25" s="9"/>
      <c r="H25" s="9"/>
      <c r="I25" s="9">
        <v>1</v>
      </c>
      <c r="J25" s="9">
        <v>1</v>
      </c>
      <c r="K25" s="9"/>
      <c r="L25" s="73">
        <f t="shared" si="1"/>
        <v>0</v>
      </c>
    </row>
    <row r="26" spans="5:12" x14ac:dyDescent="0.3">
      <c r="E26" s="78" t="s">
        <v>99</v>
      </c>
      <c r="F26" s="9" t="s">
        <v>13</v>
      </c>
      <c r="G26" s="9"/>
      <c r="H26" s="9"/>
      <c r="I26" s="9">
        <v>1</v>
      </c>
      <c r="J26" s="9">
        <v>1</v>
      </c>
      <c r="K26" s="9"/>
      <c r="L26" s="73">
        <f t="shared" si="1"/>
        <v>0</v>
      </c>
    </row>
    <row r="27" spans="5:12" x14ac:dyDescent="0.3">
      <c r="E27" s="78" t="s">
        <v>135</v>
      </c>
      <c r="F27" s="9" t="s">
        <v>13</v>
      </c>
      <c r="G27" s="9"/>
      <c r="H27" s="9"/>
      <c r="I27" s="44">
        <v>1</v>
      </c>
      <c r="J27" s="44">
        <v>1</v>
      </c>
      <c r="K27" s="9"/>
      <c r="L27" s="73">
        <f t="shared" si="1"/>
        <v>0</v>
      </c>
    </row>
    <row r="28" spans="5:12" x14ac:dyDescent="0.3">
      <c r="E28" s="78" t="s">
        <v>102</v>
      </c>
      <c r="F28" s="9" t="s">
        <v>13</v>
      </c>
      <c r="G28" s="9"/>
      <c r="H28" s="9"/>
      <c r="I28" s="9">
        <v>1</v>
      </c>
      <c r="J28" s="9">
        <v>1</v>
      </c>
      <c r="K28" s="9"/>
      <c r="L28" s="73">
        <f t="shared" si="1"/>
        <v>0</v>
      </c>
    </row>
    <row r="29" spans="5:12" x14ac:dyDescent="0.3">
      <c r="E29" s="78" t="s">
        <v>144</v>
      </c>
      <c r="F29" s="9" t="s">
        <v>13</v>
      </c>
      <c r="G29" s="9"/>
      <c r="H29" s="9"/>
      <c r="I29" s="9">
        <v>1</v>
      </c>
      <c r="J29" s="9">
        <v>1</v>
      </c>
      <c r="K29" s="9"/>
      <c r="L29" s="73">
        <f t="shared" si="1"/>
        <v>0</v>
      </c>
    </row>
    <row r="30" spans="5:12" x14ac:dyDescent="0.3">
      <c r="E30" s="78" t="s">
        <v>206</v>
      </c>
      <c r="F30" s="9" t="s">
        <v>13</v>
      </c>
      <c r="G30" s="9"/>
      <c r="H30" s="9"/>
      <c r="I30" s="9">
        <v>1</v>
      </c>
      <c r="J30" s="9">
        <v>1</v>
      </c>
      <c r="K30" s="9"/>
      <c r="L30" s="73">
        <f>(G30/2)+(H30/2)</f>
        <v>0</v>
      </c>
    </row>
    <row r="31" spans="5:12" ht="15" thickBot="1" x14ac:dyDescent="0.35">
      <c r="E31" s="79"/>
      <c r="F31" s="74"/>
      <c r="G31" s="74"/>
      <c r="H31" s="74"/>
      <c r="I31" s="74"/>
      <c r="J31" s="74"/>
      <c r="K31" s="74"/>
      <c r="L31" s="75">
        <f>(G31/2)+(H31/2)</f>
        <v>0</v>
      </c>
    </row>
    <row r="35" spans="6:7" x14ac:dyDescent="0.3">
      <c r="F35" s="9"/>
      <c r="G35" s="9"/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2:M27"/>
  <sheetViews>
    <sheetView workbookViewId="0">
      <selection activeCell="P22" sqref="P22"/>
    </sheetView>
  </sheetViews>
  <sheetFormatPr defaultRowHeight="14.4" x14ac:dyDescent="0.3"/>
  <cols>
    <col min="6" max="6" width="13.5546875" customWidth="1"/>
  </cols>
  <sheetData>
    <row r="2" spans="1:13" x14ac:dyDescent="0.3">
      <c r="B2" t="s">
        <v>69</v>
      </c>
      <c r="E2" t="s">
        <v>51</v>
      </c>
      <c r="F2">
        <f>K2+L5</f>
        <v>5</v>
      </c>
      <c r="J2" s="32" t="s">
        <v>50</v>
      </c>
      <c r="K2" s="32">
        <v>2.5</v>
      </c>
    </row>
    <row r="3" spans="1:13" x14ac:dyDescent="0.3">
      <c r="B3" s="32" t="s">
        <v>59</v>
      </c>
      <c r="C3" s="32"/>
      <c r="D3" s="32"/>
      <c r="E3" s="32"/>
    </row>
    <row r="4" spans="1:13" x14ac:dyDescent="0.3">
      <c r="B4" t="s">
        <v>38</v>
      </c>
      <c r="C4" s="19">
        <f>SUM(C7:C9)</f>
        <v>1</v>
      </c>
      <c r="E4" s="1"/>
      <c r="F4" s="1" t="s">
        <v>123</v>
      </c>
      <c r="G4" s="2" t="s">
        <v>117</v>
      </c>
      <c r="H4" s="2" t="s">
        <v>121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9"/>
      <c r="G5" s="3">
        <f t="shared" ref="G5:J5" si="0">SUM(G6:G130)</f>
        <v>2</v>
      </c>
      <c r="H5" s="3">
        <f t="shared" si="0"/>
        <v>3</v>
      </c>
      <c r="I5" s="3">
        <f t="shared" si="0"/>
        <v>5</v>
      </c>
      <c r="J5" s="3">
        <f t="shared" si="0"/>
        <v>3</v>
      </c>
      <c r="K5" s="3">
        <f>SUM(N6:N130)</f>
        <v>0</v>
      </c>
      <c r="L5" s="5">
        <f>SUM(L7:L45)</f>
        <v>2.5</v>
      </c>
    </row>
    <row r="6" spans="1:13" x14ac:dyDescent="0.3">
      <c r="C6" s="19"/>
      <c r="L6">
        <f>(G6/2)+(H6/2)</f>
        <v>0</v>
      </c>
    </row>
    <row r="7" spans="1:13" ht="15" thickBot="1" x14ac:dyDescent="0.35">
      <c r="A7" s="20">
        <f>$L$5*C7</f>
        <v>1.25</v>
      </c>
      <c r="B7" t="s">
        <v>65</v>
      </c>
      <c r="C7" s="19">
        <v>0.5</v>
      </c>
      <c r="L7">
        <f t="shared" ref="L7:L27" si="1">(G7/2)+(H7/2)</f>
        <v>0</v>
      </c>
      <c r="M7" s="27"/>
    </row>
    <row r="8" spans="1:13" ht="15" thickBot="1" x14ac:dyDescent="0.35">
      <c r="A8" s="20">
        <f>$L$5*C8</f>
        <v>1.25</v>
      </c>
      <c r="B8" t="s">
        <v>66</v>
      </c>
      <c r="C8" s="19">
        <v>0.5</v>
      </c>
      <c r="E8" s="135" t="s">
        <v>211</v>
      </c>
      <c r="F8" s="136"/>
      <c r="G8" s="136"/>
      <c r="H8" s="136"/>
      <c r="I8" s="136"/>
      <c r="J8" s="136"/>
      <c r="K8" s="137"/>
      <c r="L8">
        <f t="shared" si="1"/>
        <v>0</v>
      </c>
    </row>
    <row r="9" spans="1:13" x14ac:dyDescent="0.3">
      <c r="A9" s="20">
        <f>$L$5*C9</f>
        <v>0</v>
      </c>
      <c r="C9" s="19"/>
      <c r="E9" s="127" t="s">
        <v>209</v>
      </c>
      <c r="F9" s="9"/>
      <c r="G9" s="43">
        <v>2</v>
      </c>
      <c r="H9" s="43"/>
      <c r="I9" s="43">
        <v>2</v>
      </c>
      <c r="J9" s="43">
        <v>1</v>
      </c>
      <c r="K9" s="130"/>
      <c r="L9">
        <f t="shared" si="1"/>
        <v>1</v>
      </c>
    </row>
    <row r="10" spans="1:13" x14ac:dyDescent="0.3">
      <c r="A10" s="20">
        <f>$L$5*C10</f>
        <v>0</v>
      </c>
      <c r="E10" s="127" t="s">
        <v>52</v>
      </c>
      <c r="F10" s="43"/>
      <c r="G10" s="9"/>
      <c r="H10" s="43">
        <v>1</v>
      </c>
      <c r="I10" s="43">
        <v>1</v>
      </c>
      <c r="J10" s="43">
        <v>1</v>
      </c>
      <c r="K10" s="130"/>
      <c r="L10">
        <f t="shared" si="1"/>
        <v>0.5</v>
      </c>
    </row>
    <row r="11" spans="1:13" x14ac:dyDescent="0.3">
      <c r="E11" s="128" t="s">
        <v>53</v>
      </c>
      <c r="F11" s="129"/>
      <c r="G11" s="9"/>
      <c r="H11" s="129">
        <v>1</v>
      </c>
      <c r="I11" s="129">
        <v>1</v>
      </c>
      <c r="J11" s="129">
        <v>1</v>
      </c>
      <c r="K11" s="131">
        <v>1</v>
      </c>
      <c r="L11">
        <f t="shared" si="1"/>
        <v>0.5</v>
      </c>
    </row>
    <row r="12" spans="1:13" ht="15" thickBot="1" x14ac:dyDescent="0.35">
      <c r="E12" s="132" t="s">
        <v>210</v>
      </c>
      <c r="F12" s="133"/>
      <c r="G12" s="99"/>
      <c r="H12" s="133">
        <v>1</v>
      </c>
      <c r="I12" s="133"/>
      <c r="J12" s="133"/>
      <c r="K12" s="134">
        <v>1</v>
      </c>
      <c r="L12">
        <f t="shared" si="1"/>
        <v>0.5</v>
      </c>
    </row>
    <row r="13" spans="1:13" x14ac:dyDescent="0.3">
      <c r="E13" s="26"/>
      <c r="L13">
        <f t="shared" si="1"/>
        <v>0</v>
      </c>
    </row>
    <row r="14" spans="1:13" x14ac:dyDescent="0.3">
      <c r="E14" s="14" t="s">
        <v>55</v>
      </c>
      <c r="F14" s="14"/>
      <c r="G14" s="14"/>
      <c r="H14" s="14"/>
      <c r="I14" s="14"/>
      <c r="J14" s="14"/>
      <c r="K14" s="14"/>
      <c r="L14">
        <f t="shared" si="1"/>
        <v>0</v>
      </c>
    </row>
    <row r="15" spans="1:13" s="32" customFormat="1" x14ac:dyDescent="0.3">
      <c r="E15" s="32" t="s">
        <v>56</v>
      </c>
      <c r="I15" s="32">
        <v>1</v>
      </c>
      <c r="K15" s="32">
        <v>1</v>
      </c>
      <c r="L15">
        <f t="shared" si="1"/>
        <v>0</v>
      </c>
    </row>
    <row r="16" spans="1:13" x14ac:dyDescent="0.3">
      <c r="L16">
        <f t="shared" si="1"/>
        <v>0</v>
      </c>
    </row>
    <row r="17" spans="6:12" x14ac:dyDescent="0.3">
      <c r="L17">
        <f t="shared" si="1"/>
        <v>0</v>
      </c>
    </row>
    <row r="18" spans="6:12" x14ac:dyDescent="0.3">
      <c r="L18">
        <f t="shared" si="1"/>
        <v>0</v>
      </c>
    </row>
    <row r="19" spans="6:12" x14ac:dyDescent="0.3">
      <c r="L19">
        <f t="shared" si="1"/>
        <v>0</v>
      </c>
    </row>
    <row r="20" spans="6:12" x14ac:dyDescent="0.3">
      <c r="L20">
        <f t="shared" si="1"/>
        <v>0</v>
      </c>
    </row>
    <row r="21" spans="6:12" x14ac:dyDescent="0.3">
      <c r="L21">
        <f t="shared" si="1"/>
        <v>0</v>
      </c>
    </row>
    <row r="22" spans="6:12" x14ac:dyDescent="0.3">
      <c r="L22">
        <f t="shared" si="1"/>
        <v>0</v>
      </c>
    </row>
    <row r="23" spans="6:12" x14ac:dyDescent="0.3">
      <c r="L23">
        <f t="shared" si="1"/>
        <v>0</v>
      </c>
    </row>
    <row r="24" spans="6:12" x14ac:dyDescent="0.3">
      <c r="F24" s="9"/>
      <c r="G24" s="9"/>
      <c r="L24">
        <f t="shared" si="1"/>
        <v>0</v>
      </c>
    </row>
    <row r="25" spans="6:12" x14ac:dyDescent="0.3">
      <c r="L25">
        <f t="shared" si="1"/>
        <v>0</v>
      </c>
    </row>
    <row r="26" spans="6:12" x14ac:dyDescent="0.3">
      <c r="L26">
        <f t="shared" si="1"/>
        <v>0</v>
      </c>
    </row>
    <row r="27" spans="6:12" x14ac:dyDescent="0.3"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B732B-9F0E-4C07-BABD-4172BE52501D}">
  <sheetPr>
    <tabColor theme="3" tint="0.39997558519241921"/>
  </sheetPr>
  <dimension ref="B3:M18"/>
  <sheetViews>
    <sheetView topLeftCell="A2" workbookViewId="0">
      <selection activeCell="B24" sqref="B24:L29"/>
    </sheetView>
  </sheetViews>
  <sheetFormatPr defaultRowHeight="14.4" x14ac:dyDescent="0.3"/>
  <cols>
    <col min="3" max="3" width="27.44140625" customWidth="1"/>
    <col min="4" max="4" width="23.88671875" customWidth="1"/>
    <col min="10" max="10" width="9.109375" style="20"/>
  </cols>
  <sheetData>
    <row r="3" spans="2:13" x14ac:dyDescent="0.3">
      <c r="B3" t="s">
        <v>133</v>
      </c>
      <c r="E3" t="s">
        <v>51</v>
      </c>
      <c r="F3" s="20">
        <f>J7+J6</f>
        <v>2.5</v>
      </c>
      <c r="J3" s="94"/>
    </row>
    <row r="4" spans="2:13" x14ac:dyDescent="0.3">
      <c r="B4" s="32"/>
      <c r="C4" s="32"/>
      <c r="D4" s="32"/>
      <c r="E4" s="32"/>
    </row>
    <row r="5" spans="2:13" x14ac:dyDescent="0.3">
      <c r="C5" s="19"/>
    </row>
    <row r="6" spans="2:13" ht="15" thickBot="1" x14ac:dyDescent="0.35">
      <c r="C6" s="19"/>
      <c r="I6" t="s">
        <v>64</v>
      </c>
      <c r="J6" s="20">
        <v>0</v>
      </c>
    </row>
    <row r="7" spans="2:13" x14ac:dyDescent="0.3">
      <c r="B7" s="91"/>
      <c r="C7" s="95"/>
      <c r="D7" s="106" t="s">
        <v>134</v>
      </c>
      <c r="E7" s="104">
        <f t="shared" ref="E7:F7" si="0">SUM(E9:E133)</f>
        <v>3</v>
      </c>
      <c r="F7" s="96">
        <f t="shared" si="0"/>
        <v>2</v>
      </c>
      <c r="G7" s="96">
        <f>SUM(G9:G133)</f>
        <v>5</v>
      </c>
      <c r="H7" s="96">
        <f>SUM(H9:H133)</f>
        <v>4</v>
      </c>
      <c r="I7" s="96">
        <f>SUM(I9:I133)</f>
        <v>1</v>
      </c>
      <c r="J7" s="97">
        <f>SUM(J9:J133)</f>
        <v>2.5</v>
      </c>
    </row>
    <row r="8" spans="2:13" ht="15" thickBot="1" x14ac:dyDescent="0.35">
      <c r="B8" s="93"/>
      <c r="C8" s="101"/>
      <c r="D8" s="105" t="s">
        <v>123</v>
      </c>
      <c r="E8" s="102" t="s">
        <v>117</v>
      </c>
      <c r="F8" s="102" t="s">
        <v>121</v>
      </c>
      <c r="G8" s="102" t="s">
        <v>6</v>
      </c>
      <c r="H8" s="102" t="s">
        <v>7</v>
      </c>
      <c r="I8" s="102" t="s">
        <v>8</v>
      </c>
      <c r="J8" s="103" t="s">
        <v>9</v>
      </c>
    </row>
    <row r="9" spans="2:13" x14ac:dyDescent="0.3">
      <c r="B9" s="92" t="s">
        <v>127</v>
      </c>
      <c r="C9" s="22" t="s">
        <v>128</v>
      </c>
      <c r="D9" s="91" t="s">
        <v>129</v>
      </c>
      <c r="E9" s="9">
        <v>1</v>
      </c>
      <c r="F9" s="9"/>
      <c r="G9" s="9">
        <v>1</v>
      </c>
      <c r="H9" s="9">
        <v>1</v>
      </c>
      <c r="I9" s="9"/>
      <c r="J9" s="98">
        <f>SUM(E9:F9)/2</f>
        <v>0.5</v>
      </c>
      <c r="M9" t="s">
        <v>181</v>
      </c>
    </row>
    <row r="10" spans="2:13" x14ac:dyDescent="0.3">
      <c r="B10" s="92"/>
      <c r="C10" s="9" t="s">
        <v>130</v>
      </c>
      <c r="D10" s="92" t="s">
        <v>178</v>
      </c>
      <c r="E10" s="9">
        <v>2</v>
      </c>
      <c r="G10" s="9">
        <v>2</v>
      </c>
      <c r="H10" s="9">
        <v>1</v>
      </c>
      <c r="I10" s="9"/>
      <c r="J10" s="98">
        <f>SUM(E10:E10)/2</f>
        <v>1</v>
      </c>
    </row>
    <row r="11" spans="2:13" x14ac:dyDescent="0.3">
      <c r="B11" s="92"/>
      <c r="C11" s="9" t="s">
        <v>143</v>
      </c>
      <c r="D11" s="92" t="s">
        <v>129</v>
      </c>
      <c r="E11" s="9">
        <v>1</v>
      </c>
      <c r="G11" s="9">
        <v>1</v>
      </c>
      <c r="H11" s="9">
        <v>1</v>
      </c>
      <c r="I11" s="9"/>
      <c r="J11" s="98">
        <f>SUM(E11:E11)/2</f>
        <v>0.5</v>
      </c>
    </row>
    <row r="12" spans="2:13" x14ac:dyDescent="0.3">
      <c r="B12" s="92"/>
      <c r="C12" s="9" t="s">
        <v>143</v>
      </c>
      <c r="D12" s="92" t="s">
        <v>131</v>
      </c>
      <c r="F12" s="9">
        <v>1</v>
      </c>
      <c r="G12" s="9"/>
      <c r="H12" s="9"/>
      <c r="I12" s="9">
        <v>1</v>
      </c>
      <c r="J12" s="98">
        <f>SUM(F12:F12)/2</f>
        <v>0.5</v>
      </c>
    </row>
    <row r="13" spans="2:13" x14ac:dyDescent="0.3">
      <c r="B13" s="92"/>
      <c r="C13" s="9" t="s">
        <v>55</v>
      </c>
      <c r="D13" s="92" t="s">
        <v>179</v>
      </c>
      <c r="E13" s="9"/>
      <c r="F13" s="9">
        <v>1</v>
      </c>
      <c r="G13" s="9">
        <v>1</v>
      </c>
      <c r="H13" s="9">
        <v>1</v>
      </c>
      <c r="I13" s="9"/>
      <c r="J13" s="98">
        <f t="shared" ref="J13:J17" si="1">SUM(E13:F13)/2</f>
        <v>0.5</v>
      </c>
    </row>
    <row r="14" spans="2:13" x14ac:dyDescent="0.3">
      <c r="B14" s="92"/>
      <c r="C14" s="9"/>
      <c r="D14" s="92"/>
      <c r="E14" s="9"/>
      <c r="F14" s="9"/>
      <c r="G14" s="9"/>
      <c r="H14" s="9"/>
      <c r="I14" s="9"/>
      <c r="J14" s="98">
        <f t="shared" si="1"/>
        <v>0</v>
      </c>
    </row>
    <row r="15" spans="2:13" x14ac:dyDescent="0.3">
      <c r="B15" s="92"/>
      <c r="C15" s="9"/>
      <c r="D15" s="92"/>
      <c r="E15" s="9"/>
      <c r="F15" s="9"/>
      <c r="G15" s="9"/>
      <c r="H15" s="9"/>
      <c r="I15" s="9"/>
      <c r="J15" s="98">
        <f t="shared" si="1"/>
        <v>0</v>
      </c>
    </row>
    <row r="16" spans="2:13" x14ac:dyDescent="0.3">
      <c r="B16" s="92"/>
      <c r="C16" s="9"/>
      <c r="D16" s="92"/>
      <c r="E16" s="9"/>
      <c r="F16" s="9"/>
      <c r="G16" s="9"/>
      <c r="H16" s="9"/>
      <c r="I16" s="9"/>
      <c r="J16" s="98">
        <f t="shared" si="1"/>
        <v>0</v>
      </c>
    </row>
    <row r="17" spans="2:10" x14ac:dyDescent="0.3">
      <c r="B17" s="92"/>
      <c r="C17" s="9" t="s">
        <v>132</v>
      </c>
      <c r="D17" s="92" t="s">
        <v>180</v>
      </c>
      <c r="E17" s="9">
        <v>-1</v>
      </c>
      <c r="F17" s="9"/>
      <c r="G17" s="9"/>
      <c r="H17" s="9"/>
      <c r="I17" s="9"/>
      <c r="J17" s="98">
        <f t="shared" si="1"/>
        <v>-0.5</v>
      </c>
    </row>
    <row r="18" spans="2:10" ht="15" thickBot="1" x14ac:dyDescent="0.35">
      <c r="B18" s="93"/>
      <c r="C18" s="99"/>
      <c r="D18" s="93"/>
      <c r="E18" s="99"/>
      <c r="F18" s="99"/>
      <c r="G18" s="99"/>
      <c r="H18" s="99"/>
      <c r="I18" s="99"/>
      <c r="J18" s="100"/>
    </row>
  </sheetData>
  <pageMargins left="0.7" right="0.7" top="0.75" bottom="0.75" header="0.3" footer="0.3"/>
  <ignoredErrors>
    <ignoredError sqref="J9:J1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</sheetPr>
  <dimension ref="A2:O25"/>
  <sheetViews>
    <sheetView workbookViewId="0">
      <selection activeCell="N17" sqref="N17"/>
    </sheetView>
  </sheetViews>
  <sheetFormatPr defaultRowHeight="14.4" x14ac:dyDescent="0.3"/>
  <cols>
    <col min="5" max="5" width="18.33203125" customWidth="1"/>
    <col min="6" max="6" width="18.6640625" customWidth="1"/>
    <col min="7" max="8" width="7.44140625" style="45" customWidth="1"/>
    <col min="9" max="9" width="7" style="45" customWidth="1"/>
    <col min="10" max="11" width="8.33203125" style="45" customWidth="1"/>
    <col min="12" max="12" width="9.109375" style="45"/>
    <col min="15" max="15" width="23.5546875" customWidth="1"/>
  </cols>
  <sheetData>
    <row r="2" spans="1:15" x14ac:dyDescent="0.3">
      <c r="B2" t="s">
        <v>84</v>
      </c>
      <c r="E2" t="s">
        <v>51</v>
      </c>
      <c r="F2">
        <f>J2+L5</f>
        <v>6.8</v>
      </c>
      <c r="I2" s="45" t="s">
        <v>50</v>
      </c>
      <c r="J2" s="45">
        <v>0.8</v>
      </c>
    </row>
    <row r="4" spans="1:15" ht="28.8" x14ac:dyDescent="0.3">
      <c r="B4" t="s">
        <v>38</v>
      </c>
      <c r="C4" s="19">
        <f>SUM(C7:C9)</f>
        <v>0</v>
      </c>
      <c r="E4" s="50"/>
      <c r="F4" s="1" t="s">
        <v>37</v>
      </c>
      <c r="G4" s="2" t="s">
        <v>117</v>
      </c>
      <c r="H4" s="2" t="s">
        <v>121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5" x14ac:dyDescent="0.3">
      <c r="C5" s="19"/>
      <c r="G5" s="47">
        <f t="shared" ref="G5:K5" si="0">SUM(G6:G131)</f>
        <v>0</v>
      </c>
      <c r="H5" s="47">
        <f t="shared" si="0"/>
        <v>13</v>
      </c>
      <c r="I5" s="47">
        <f t="shared" si="0"/>
        <v>4</v>
      </c>
      <c r="J5" s="47">
        <f t="shared" si="0"/>
        <v>4</v>
      </c>
      <c r="K5" s="47">
        <f t="shared" si="0"/>
        <v>1</v>
      </c>
      <c r="L5" s="48">
        <f>SUM(L7:L46)</f>
        <v>6</v>
      </c>
      <c r="O5" s="26"/>
    </row>
    <row r="6" spans="1:15" ht="6" customHeight="1" x14ac:dyDescent="0.3">
      <c r="C6" s="19"/>
    </row>
    <row r="7" spans="1:15" x14ac:dyDescent="0.3">
      <c r="A7" s="20"/>
      <c r="C7" s="19"/>
      <c r="E7" s="26" t="s">
        <v>10</v>
      </c>
      <c r="F7" t="s">
        <v>81</v>
      </c>
      <c r="H7" s="45">
        <v>3</v>
      </c>
      <c r="I7" s="45">
        <v>1</v>
      </c>
      <c r="L7" s="45">
        <f>(G7+H7)/2</f>
        <v>1.5</v>
      </c>
      <c r="M7" s="27"/>
    </row>
    <row r="8" spans="1:15" x14ac:dyDescent="0.3">
      <c r="A8" s="20"/>
      <c r="C8" s="19"/>
      <c r="F8" t="s">
        <v>82</v>
      </c>
      <c r="H8" s="45">
        <v>2</v>
      </c>
      <c r="L8" s="45">
        <f t="shared" ref="L8:L16" si="1">(G8+H8)/2</f>
        <v>1</v>
      </c>
    </row>
    <row r="9" spans="1:15" x14ac:dyDescent="0.3">
      <c r="A9" s="20"/>
      <c r="C9" s="19"/>
      <c r="E9" s="26"/>
      <c r="L9" s="45">
        <f t="shared" si="1"/>
        <v>0</v>
      </c>
    </row>
    <row r="10" spans="1:15" x14ac:dyDescent="0.3">
      <c r="A10" s="20"/>
      <c r="E10" s="26" t="s">
        <v>113</v>
      </c>
      <c r="F10" t="s">
        <v>114</v>
      </c>
      <c r="H10" s="45">
        <v>1</v>
      </c>
      <c r="L10" s="45">
        <f t="shared" si="1"/>
        <v>0.5</v>
      </c>
    </row>
    <row r="11" spans="1:15" x14ac:dyDescent="0.3">
      <c r="E11" s="86" t="s">
        <v>83</v>
      </c>
      <c r="F11" t="s">
        <v>80</v>
      </c>
      <c r="H11" s="45">
        <v>2</v>
      </c>
      <c r="I11" s="45">
        <v>1</v>
      </c>
      <c r="J11" s="45">
        <v>1</v>
      </c>
      <c r="L11" s="45">
        <f t="shared" si="1"/>
        <v>1</v>
      </c>
    </row>
    <row r="12" spans="1:15" x14ac:dyDescent="0.3">
      <c r="E12" s="86" t="s">
        <v>83</v>
      </c>
      <c r="F12" t="s">
        <v>92</v>
      </c>
      <c r="I12" s="45">
        <v>1</v>
      </c>
      <c r="J12" s="45">
        <v>1</v>
      </c>
      <c r="L12" s="45">
        <f t="shared" si="1"/>
        <v>0</v>
      </c>
    </row>
    <row r="13" spans="1:15" x14ac:dyDescent="0.3">
      <c r="E13" s="118" t="s">
        <v>83</v>
      </c>
      <c r="F13" s="28" t="s">
        <v>175</v>
      </c>
      <c r="G13" s="119"/>
      <c r="H13" s="119"/>
      <c r="I13" s="119"/>
      <c r="J13" s="119">
        <v>1</v>
      </c>
      <c r="K13" s="119">
        <v>1</v>
      </c>
      <c r="L13" s="45">
        <f t="shared" si="1"/>
        <v>0</v>
      </c>
    </row>
    <row r="14" spans="1:15" x14ac:dyDescent="0.3">
      <c r="E14" s="118"/>
      <c r="F14" s="28"/>
      <c r="G14" s="119"/>
      <c r="H14" s="119"/>
      <c r="I14" s="119"/>
      <c r="J14" s="119"/>
      <c r="K14" s="119"/>
      <c r="L14" s="45">
        <f t="shared" si="1"/>
        <v>0</v>
      </c>
    </row>
    <row r="15" spans="1:15" x14ac:dyDescent="0.3">
      <c r="E15" s="123" t="s">
        <v>162</v>
      </c>
      <c r="F15" s="32" t="s">
        <v>156</v>
      </c>
      <c r="G15" s="124"/>
      <c r="H15" s="124">
        <v>2</v>
      </c>
      <c r="I15" s="124">
        <v>1</v>
      </c>
      <c r="J15" s="124">
        <v>1</v>
      </c>
      <c r="K15" s="124"/>
      <c r="L15" s="124">
        <f t="shared" si="1"/>
        <v>1</v>
      </c>
    </row>
    <row r="16" spans="1:15" x14ac:dyDescent="0.3">
      <c r="E16" s="118" t="s">
        <v>162</v>
      </c>
      <c r="F16" s="28" t="s">
        <v>212</v>
      </c>
      <c r="G16" s="119"/>
      <c r="H16" s="119">
        <v>2</v>
      </c>
      <c r="I16" s="119"/>
      <c r="J16" s="119"/>
      <c r="K16" s="119"/>
      <c r="L16" s="124">
        <f t="shared" si="1"/>
        <v>1</v>
      </c>
    </row>
    <row r="19" spans="5:8" x14ac:dyDescent="0.3">
      <c r="E19" t="s">
        <v>213</v>
      </c>
      <c r="F19" t="s">
        <v>114</v>
      </c>
      <c r="H19" s="45">
        <v>1</v>
      </c>
    </row>
    <row r="25" spans="5:8" x14ac:dyDescent="0.3">
      <c r="F25" s="9"/>
      <c r="G25" s="49"/>
      <c r="H25" s="49"/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79998168889431442"/>
  </sheetPr>
  <dimension ref="A2:U27"/>
  <sheetViews>
    <sheetView workbookViewId="0">
      <selection activeCell="J3" sqref="J3"/>
    </sheetView>
  </sheetViews>
  <sheetFormatPr defaultRowHeight="14.4" x14ac:dyDescent="0.3"/>
  <cols>
    <col min="5" max="5" width="12.109375" customWidth="1"/>
    <col min="15" max="15" width="15.5546875" customWidth="1"/>
  </cols>
  <sheetData>
    <row r="2" spans="1:21" x14ac:dyDescent="0.3">
      <c r="B2" t="s">
        <v>48</v>
      </c>
      <c r="E2" t="s">
        <v>51</v>
      </c>
      <c r="F2">
        <f>J2+L5</f>
        <v>3</v>
      </c>
      <c r="I2" t="s">
        <v>50</v>
      </c>
      <c r="J2">
        <v>1.5</v>
      </c>
      <c r="M2" s="28"/>
    </row>
    <row r="4" spans="1:21" x14ac:dyDescent="0.3">
      <c r="B4" t="s">
        <v>38</v>
      </c>
      <c r="C4" s="19">
        <f>SUM(C7:C9)</f>
        <v>0.99</v>
      </c>
      <c r="E4" s="1"/>
      <c r="F4" s="1" t="s">
        <v>37</v>
      </c>
      <c r="G4" s="2" t="s">
        <v>117</v>
      </c>
      <c r="H4" s="2" t="s">
        <v>121</v>
      </c>
      <c r="I4" s="2" t="s">
        <v>6</v>
      </c>
      <c r="J4" s="2" t="s">
        <v>7</v>
      </c>
      <c r="K4" s="2" t="s">
        <v>8</v>
      </c>
      <c r="L4" s="2" t="s">
        <v>9</v>
      </c>
    </row>
    <row r="5" spans="1:21" x14ac:dyDescent="0.3">
      <c r="C5" s="19"/>
      <c r="G5" s="61">
        <f t="shared" ref="G5:K5" si="0">SUM(G6:G130)</f>
        <v>0</v>
      </c>
      <c r="H5" s="61">
        <f t="shared" si="0"/>
        <v>3</v>
      </c>
      <c r="I5" s="61">
        <f t="shared" si="0"/>
        <v>3</v>
      </c>
      <c r="J5" s="61">
        <f t="shared" si="0"/>
        <v>3</v>
      </c>
      <c r="K5" s="61">
        <f t="shared" si="0"/>
        <v>0</v>
      </c>
      <c r="L5" s="5">
        <f>SUM(L7:L45)</f>
        <v>1.5</v>
      </c>
      <c r="O5" s="63" t="s">
        <v>74</v>
      </c>
      <c r="P5" s="63"/>
      <c r="Q5" s="63"/>
      <c r="R5" s="63"/>
      <c r="S5" s="63"/>
      <c r="T5" s="63"/>
      <c r="U5" s="63"/>
    </row>
    <row r="6" spans="1:21" x14ac:dyDescent="0.3">
      <c r="C6" s="19"/>
      <c r="G6" s="60"/>
      <c r="H6" s="60"/>
      <c r="I6" s="60"/>
      <c r="J6" s="60"/>
      <c r="K6" s="60"/>
      <c r="L6">
        <f>(G6/2)+(H6/2)</f>
        <v>0</v>
      </c>
    </row>
    <row r="7" spans="1:21" x14ac:dyDescent="0.3">
      <c r="A7" s="20">
        <f>$L$5*C7</f>
        <v>0.495</v>
      </c>
      <c r="B7" t="s">
        <v>78</v>
      </c>
      <c r="C7" s="19">
        <v>0.33</v>
      </c>
      <c r="G7" s="60"/>
      <c r="H7" s="60"/>
      <c r="I7" s="60"/>
      <c r="J7" s="60"/>
      <c r="K7" s="60"/>
      <c r="L7">
        <f t="shared" ref="L7:L27" si="1">(G7/2)+(H7/2)</f>
        <v>0</v>
      </c>
      <c r="M7" s="27"/>
      <c r="O7" t="s">
        <v>75</v>
      </c>
      <c r="P7">
        <v>1.8</v>
      </c>
    </row>
    <row r="8" spans="1:21" x14ac:dyDescent="0.3">
      <c r="A8" s="20">
        <f>$L$5*C8</f>
        <v>0.495</v>
      </c>
      <c r="B8" t="s">
        <v>67</v>
      </c>
      <c r="C8" s="19">
        <v>0.33</v>
      </c>
      <c r="E8" s="26" t="s">
        <v>10</v>
      </c>
      <c r="F8" t="s">
        <v>49</v>
      </c>
      <c r="G8" s="60"/>
      <c r="H8" s="60">
        <v>1</v>
      </c>
      <c r="I8" s="60">
        <v>1</v>
      </c>
      <c r="J8" s="60">
        <v>1</v>
      </c>
      <c r="K8" s="60"/>
      <c r="L8">
        <f t="shared" si="1"/>
        <v>0.5</v>
      </c>
      <c r="O8" t="s">
        <v>76</v>
      </c>
      <c r="P8">
        <v>0.7</v>
      </c>
    </row>
    <row r="9" spans="1:21" x14ac:dyDescent="0.3">
      <c r="A9" s="20">
        <f>$L$5*C9</f>
        <v>0.495</v>
      </c>
      <c r="B9" t="s">
        <v>35</v>
      </c>
      <c r="C9" s="19">
        <v>0.33</v>
      </c>
      <c r="E9" s="26" t="s">
        <v>15</v>
      </c>
      <c r="F9" t="s">
        <v>49</v>
      </c>
      <c r="G9" s="60"/>
      <c r="H9" s="60">
        <v>1</v>
      </c>
      <c r="I9" s="60">
        <v>1</v>
      </c>
      <c r="J9" s="60">
        <v>1</v>
      </c>
      <c r="K9" s="60"/>
      <c r="L9">
        <f t="shared" si="1"/>
        <v>0.5</v>
      </c>
      <c r="O9" t="s">
        <v>77</v>
      </c>
      <c r="P9">
        <v>0.7</v>
      </c>
    </row>
    <row r="10" spans="1:21" x14ac:dyDescent="0.3">
      <c r="A10" s="20"/>
      <c r="E10" s="86" t="s">
        <v>12</v>
      </c>
      <c r="F10" t="s">
        <v>49</v>
      </c>
      <c r="G10" s="68"/>
      <c r="H10" s="68">
        <v>1</v>
      </c>
      <c r="I10" s="68">
        <v>1</v>
      </c>
      <c r="J10" s="68">
        <v>1</v>
      </c>
      <c r="K10" s="60"/>
      <c r="L10">
        <f t="shared" si="1"/>
        <v>0.5</v>
      </c>
      <c r="O10" t="s">
        <v>79</v>
      </c>
      <c r="P10">
        <v>0.3</v>
      </c>
    </row>
    <row r="11" spans="1:21" x14ac:dyDescent="0.3">
      <c r="E11" s="18"/>
      <c r="G11" s="60"/>
      <c r="H11" s="60"/>
      <c r="I11" s="60"/>
      <c r="J11" s="60"/>
      <c r="K11" s="60"/>
      <c r="L11">
        <f t="shared" si="1"/>
        <v>0</v>
      </c>
    </row>
    <row r="12" spans="1:21" x14ac:dyDescent="0.3">
      <c r="E12" s="26"/>
      <c r="G12" s="60"/>
      <c r="H12" s="60"/>
      <c r="I12" s="60"/>
      <c r="J12" s="60"/>
      <c r="K12" s="60"/>
      <c r="L12">
        <f t="shared" si="1"/>
        <v>0</v>
      </c>
    </row>
    <row r="13" spans="1:21" x14ac:dyDescent="0.3">
      <c r="E13" s="26"/>
      <c r="G13" s="60"/>
      <c r="H13" s="60"/>
      <c r="I13" s="60"/>
      <c r="J13" s="60"/>
      <c r="K13" s="60"/>
      <c r="L13">
        <f t="shared" si="1"/>
        <v>0</v>
      </c>
      <c r="O13" s="63" t="s">
        <v>101</v>
      </c>
      <c r="P13" s="63" t="s">
        <v>104</v>
      </c>
      <c r="Q13" s="63"/>
      <c r="R13" s="63"/>
      <c r="S13" s="63"/>
      <c r="T13" s="63"/>
      <c r="U13" s="63"/>
    </row>
    <row r="14" spans="1:21" x14ac:dyDescent="0.3">
      <c r="G14" s="60"/>
      <c r="H14" s="60"/>
      <c r="I14" s="60"/>
      <c r="J14" s="60"/>
      <c r="K14" s="60"/>
      <c r="L14">
        <f t="shared" si="1"/>
        <v>0</v>
      </c>
      <c r="O14" s="28" t="s">
        <v>184</v>
      </c>
    </row>
    <row r="15" spans="1:21" x14ac:dyDescent="0.3">
      <c r="G15" s="60"/>
      <c r="H15" s="60"/>
      <c r="I15" s="60"/>
      <c r="J15" s="60"/>
      <c r="K15" s="60"/>
      <c r="L15">
        <f t="shared" si="1"/>
        <v>0</v>
      </c>
      <c r="O15" s="62" t="s">
        <v>10</v>
      </c>
      <c r="P15" t="s">
        <v>105</v>
      </c>
    </row>
    <row r="16" spans="1:21" x14ac:dyDescent="0.3">
      <c r="G16" s="60"/>
      <c r="H16" s="60"/>
      <c r="I16" s="60"/>
      <c r="J16" s="60"/>
      <c r="K16" s="60"/>
      <c r="L16">
        <f t="shared" si="1"/>
        <v>0</v>
      </c>
      <c r="O16" s="62" t="s">
        <v>15</v>
      </c>
      <c r="P16" t="s">
        <v>105</v>
      </c>
    </row>
    <row r="17" spans="6:16" x14ac:dyDescent="0.3">
      <c r="G17" s="60"/>
      <c r="H17" s="60"/>
      <c r="I17" s="60"/>
      <c r="J17" s="60"/>
      <c r="K17" s="60"/>
      <c r="L17">
        <f t="shared" si="1"/>
        <v>0</v>
      </c>
      <c r="O17" s="62" t="s">
        <v>12</v>
      </c>
      <c r="P17" t="s">
        <v>105</v>
      </c>
    </row>
    <row r="18" spans="6:16" x14ac:dyDescent="0.3">
      <c r="G18" s="60"/>
      <c r="H18" s="60"/>
      <c r="I18" s="60"/>
      <c r="J18" s="60"/>
      <c r="K18" s="60"/>
      <c r="L18">
        <f t="shared" si="1"/>
        <v>0</v>
      </c>
      <c r="O18" t="s">
        <v>102</v>
      </c>
    </row>
    <row r="19" spans="6:16" x14ac:dyDescent="0.3">
      <c r="G19" s="60"/>
      <c r="H19" s="60"/>
      <c r="I19" s="60"/>
      <c r="J19" s="60"/>
      <c r="K19" s="60"/>
      <c r="L19">
        <f t="shared" si="1"/>
        <v>0</v>
      </c>
      <c r="O19" t="s">
        <v>40</v>
      </c>
    </row>
    <row r="20" spans="6:16" x14ac:dyDescent="0.3">
      <c r="G20" s="60"/>
      <c r="H20" s="60"/>
      <c r="I20" s="60"/>
      <c r="J20" s="60"/>
      <c r="K20" s="60"/>
      <c r="L20">
        <f t="shared" si="1"/>
        <v>0</v>
      </c>
      <c r="O20" t="s">
        <v>39</v>
      </c>
    </row>
    <row r="21" spans="6:16" x14ac:dyDescent="0.3">
      <c r="G21" s="60"/>
      <c r="H21" s="60"/>
      <c r="I21" s="60"/>
      <c r="J21" s="60"/>
      <c r="K21" s="60"/>
      <c r="L21">
        <f t="shared" si="1"/>
        <v>0</v>
      </c>
      <c r="O21" t="s">
        <v>103</v>
      </c>
    </row>
    <row r="22" spans="6:16" x14ac:dyDescent="0.3">
      <c r="G22" s="60"/>
      <c r="H22" s="60"/>
      <c r="I22" s="60"/>
      <c r="J22" s="60"/>
      <c r="K22" s="60"/>
      <c r="L22">
        <f t="shared" si="1"/>
        <v>0</v>
      </c>
      <c r="O22" t="s">
        <v>107</v>
      </c>
    </row>
    <row r="23" spans="6:16" x14ac:dyDescent="0.3">
      <c r="G23" s="60"/>
      <c r="H23" s="60"/>
      <c r="I23" s="60"/>
      <c r="J23" s="60"/>
      <c r="K23" s="60"/>
      <c r="L23">
        <f t="shared" si="1"/>
        <v>0</v>
      </c>
      <c r="O23" t="s">
        <v>106</v>
      </c>
    </row>
    <row r="24" spans="6:16" x14ac:dyDescent="0.3">
      <c r="F24" s="9"/>
      <c r="G24" s="40"/>
      <c r="H24" s="60"/>
      <c r="I24" s="60"/>
      <c r="J24" s="60"/>
      <c r="K24" s="60"/>
      <c r="L24">
        <f t="shared" si="1"/>
        <v>0</v>
      </c>
      <c r="O24" t="s">
        <v>108</v>
      </c>
    </row>
    <row r="25" spans="6:16" x14ac:dyDescent="0.3">
      <c r="G25" s="60"/>
      <c r="H25" s="60"/>
      <c r="I25" s="60"/>
      <c r="J25" s="60"/>
      <c r="K25" s="60"/>
      <c r="L25">
        <f t="shared" si="1"/>
        <v>0</v>
      </c>
    </row>
    <row r="26" spans="6:16" x14ac:dyDescent="0.3">
      <c r="G26" s="60"/>
      <c r="H26" s="60"/>
      <c r="I26" s="60"/>
      <c r="J26" s="60"/>
      <c r="K26" s="60"/>
      <c r="L26">
        <f t="shared" si="1"/>
        <v>0</v>
      </c>
    </row>
    <row r="27" spans="6:16" x14ac:dyDescent="0.3">
      <c r="G27" s="60"/>
      <c r="H27" s="60"/>
      <c r="I27" s="60"/>
      <c r="J27" s="60"/>
      <c r="K27" s="60"/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DELEM</vt:lpstr>
      <vt:lpstr>WSM</vt:lpstr>
      <vt:lpstr>Yitis</vt:lpstr>
      <vt:lpstr>Abadar</vt:lpstr>
      <vt:lpstr>Pharasma</vt:lpstr>
      <vt:lpstr>Iomedae</vt:lpstr>
      <vt:lpstr>Stigmar</vt:lpstr>
      <vt:lpstr>Roths</vt:lpstr>
      <vt:lpstr>3 Ladies</vt:lpstr>
      <vt:lpstr>Hooktongue Mutual</vt:lpstr>
      <vt:lpstr>House Solanus</vt:lpstr>
      <vt:lpstr>House leMaistre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dcterms:created xsi:type="dcterms:W3CDTF">2020-06-01T13:36:01Z</dcterms:created>
  <dcterms:modified xsi:type="dcterms:W3CDTF">2021-12-29T11:20:36Z</dcterms:modified>
</cp:coreProperties>
</file>