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4FA95AC7-872B-4B33-B0E0-09E23BAEB137}" xr6:coauthVersionLast="47" xr6:coauthVersionMax="47" xr10:uidLastSave="{00000000-0000-0000-0000-000000000000}"/>
  <bookViews>
    <workbookView xWindow="-108" yWindow="-108" windowWidth="23256" windowHeight="12576" tabRatio="782" xr2:uid="{00000000-000D-0000-FFFF-FFFF00000000}"/>
  </bookViews>
  <sheets>
    <sheet name="Ringbridge" sheetId="30" r:id="rId1"/>
    <sheet name="Aeris" sheetId="31" r:id="rId2"/>
    <sheet name="Newgate" sheetId="4" r:id="rId3"/>
    <sheet name="Vallani" sheetId="16" r:id="rId4"/>
    <sheet name="WyvernBridge" sheetId="3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6" l="1"/>
  <c r="H5" i="16" s="1"/>
  <c r="H38" i="16"/>
  <c r="H36" i="31" l="1"/>
  <c r="H37" i="31"/>
  <c r="O35" i="31"/>
  <c r="O36" i="31"/>
  <c r="O37" i="31"/>
  <c r="F99" i="16"/>
  <c r="F12" i="16"/>
  <c r="E61" i="16"/>
  <c r="E60" i="16"/>
  <c r="E104" i="4"/>
  <c r="E76" i="4"/>
  <c r="H5" i="30"/>
  <c r="F12" i="30"/>
  <c r="G12" i="30"/>
  <c r="D44" i="16"/>
  <c r="D38" i="16"/>
  <c r="D40" i="16"/>
  <c r="Y37" i="16"/>
  <c r="Y38" i="16"/>
  <c r="O37" i="16"/>
  <c r="O38" i="16"/>
  <c r="O85" i="16"/>
  <c r="O86" i="16"/>
  <c r="O87" i="16"/>
  <c r="Y124" i="16"/>
  <c r="Y125" i="16"/>
  <c r="Y126" i="16"/>
  <c r="O124" i="16"/>
  <c r="O125" i="16"/>
  <c r="O126" i="16"/>
  <c r="H124" i="16"/>
  <c r="H125" i="16"/>
  <c r="H126" i="16"/>
  <c r="Y127" i="16"/>
  <c r="O127" i="16"/>
  <c r="H127" i="16"/>
  <c r="Y123" i="16"/>
  <c r="O123" i="16"/>
  <c r="H123" i="16"/>
  <c r="Y122" i="16"/>
  <c r="O122" i="16"/>
  <c r="H122" i="16"/>
  <c r="Y121" i="16"/>
  <c r="O121" i="16"/>
  <c r="H121" i="16"/>
  <c r="Y120" i="16"/>
  <c r="O120" i="16"/>
  <c r="H120" i="16"/>
  <c r="Y119" i="16"/>
  <c r="H119" i="16"/>
  <c r="F114" i="16" s="1"/>
  <c r="F115" i="16" s="1"/>
  <c r="O110" i="16"/>
  <c r="O109" i="16"/>
  <c r="O108" i="16"/>
  <c r="O107" i="16"/>
  <c r="O106" i="16"/>
  <c r="O105" i="16"/>
  <c r="Y110" i="16"/>
  <c r="Y109" i="16"/>
  <c r="Y108" i="16"/>
  <c r="Y107" i="16"/>
  <c r="Y106" i="16"/>
  <c r="Y105" i="16"/>
  <c r="H110" i="16"/>
  <c r="H109" i="16"/>
  <c r="H108" i="16"/>
  <c r="H107" i="16"/>
  <c r="H106" i="16"/>
  <c r="H105" i="16"/>
  <c r="H81" i="16"/>
  <c r="Y75" i="33"/>
  <c r="Y76" i="33"/>
  <c r="Y77" i="33"/>
  <c r="G117" i="16" l="1"/>
  <c r="G103" i="16"/>
  <c r="O96" i="33" l="1"/>
  <c r="O97" i="33"/>
  <c r="O98" i="33"/>
  <c r="O99" i="33"/>
  <c r="O100" i="33"/>
  <c r="Y71" i="4"/>
  <c r="O71" i="4"/>
  <c r="H71" i="4"/>
  <c r="Y70" i="4"/>
  <c r="O70" i="4"/>
  <c r="H70" i="4"/>
  <c r="Y24" i="30" l="1"/>
  <c r="O24" i="30"/>
  <c r="H24" i="30"/>
  <c r="Y89" i="33" l="1"/>
  <c r="Y98" i="33"/>
  <c r="H98" i="33"/>
  <c r="Y97" i="33"/>
  <c r="H97" i="33"/>
  <c r="Y96" i="33"/>
  <c r="H96" i="33"/>
  <c r="Y95" i="33"/>
  <c r="O95" i="33"/>
  <c r="H95" i="33"/>
  <c r="Y94" i="33"/>
  <c r="O94" i="33"/>
  <c r="H94" i="33"/>
  <c r="Y93" i="33"/>
  <c r="O93" i="33"/>
  <c r="H93" i="33"/>
  <c r="Y92" i="33"/>
  <c r="O92" i="33"/>
  <c r="H92" i="33"/>
  <c r="Y91" i="33"/>
  <c r="O91" i="33"/>
  <c r="H91" i="33"/>
  <c r="Y90" i="33"/>
  <c r="O90" i="33"/>
  <c r="H90" i="33"/>
  <c r="O89" i="33"/>
  <c r="H89" i="33"/>
  <c r="Y88" i="33"/>
  <c r="O88" i="33"/>
  <c r="H88" i="33"/>
  <c r="Y87" i="33"/>
  <c r="O87" i="33"/>
  <c r="H87" i="33"/>
  <c r="Y86" i="33"/>
  <c r="O86" i="33"/>
  <c r="H86" i="33"/>
  <c r="Y85" i="33"/>
  <c r="Y84" i="33"/>
  <c r="O84" i="33"/>
  <c r="H84" i="33"/>
  <c r="Y83" i="33"/>
  <c r="O83" i="33"/>
  <c r="H83" i="33"/>
  <c r="G83" i="33" l="1"/>
  <c r="H70" i="16"/>
  <c r="H71" i="16"/>
  <c r="H72" i="16"/>
  <c r="H73" i="16"/>
  <c r="H74" i="16"/>
  <c r="H75" i="16"/>
  <c r="H76" i="16"/>
  <c r="H77" i="16"/>
  <c r="H78" i="16"/>
  <c r="H79" i="16"/>
  <c r="H80" i="16"/>
  <c r="Y24" i="31"/>
  <c r="O24" i="31"/>
  <c r="H24" i="31"/>
  <c r="Y114" i="30" l="1"/>
  <c r="O114" i="30"/>
  <c r="H114" i="30"/>
  <c r="Y113" i="30"/>
  <c r="O113" i="30"/>
  <c r="H113" i="30"/>
  <c r="Y96" i="30"/>
  <c r="O96" i="30"/>
  <c r="H96" i="30"/>
  <c r="Y95" i="30"/>
  <c r="O95" i="30"/>
  <c r="H95" i="30"/>
  <c r="Y94" i="30"/>
  <c r="O94" i="30"/>
  <c r="H94" i="30"/>
  <c r="Y93" i="30"/>
  <c r="O93" i="30"/>
  <c r="H93" i="30"/>
  <c r="Y87" i="30"/>
  <c r="Y86" i="30"/>
  <c r="Y82" i="30"/>
  <c r="O82" i="30"/>
  <c r="H82" i="30"/>
  <c r="Y81" i="30"/>
  <c r="O81" i="30"/>
  <c r="H81" i="30"/>
  <c r="Y80" i="30"/>
  <c r="O80" i="30"/>
  <c r="H80" i="30"/>
  <c r="Y79" i="30"/>
  <c r="O79" i="30"/>
  <c r="H79" i="30"/>
  <c r="Y78" i="30"/>
  <c r="O78" i="30"/>
  <c r="H78" i="30"/>
  <c r="Y77" i="30"/>
  <c r="O77" i="30"/>
  <c r="H77" i="30"/>
  <c r="Y76" i="30"/>
  <c r="O76" i="30"/>
  <c r="H76" i="30"/>
  <c r="Y75" i="30"/>
  <c r="O75" i="30"/>
  <c r="H75" i="30"/>
  <c r="Y74" i="30"/>
  <c r="O74" i="30"/>
  <c r="H74" i="30"/>
  <c r="Y73" i="30"/>
  <c r="O73" i="30"/>
  <c r="H73" i="30"/>
  <c r="Y72" i="30"/>
  <c r="O72" i="30"/>
  <c r="H72" i="30"/>
  <c r="Y71" i="30"/>
  <c r="O71" i="30"/>
  <c r="H71" i="30"/>
  <c r="Y70" i="30"/>
  <c r="O70" i="30"/>
  <c r="H70" i="30"/>
  <c r="Y69" i="30"/>
  <c r="O69" i="30"/>
  <c r="H69" i="30"/>
  <c r="Y68" i="30"/>
  <c r="O68" i="30"/>
  <c r="H68" i="30"/>
  <c r="Y67" i="30"/>
  <c r="O67" i="30"/>
  <c r="H67" i="30"/>
  <c r="H84" i="30"/>
  <c r="O84" i="30"/>
  <c r="H85" i="30"/>
  <c r="O85" i="30"/>
  <c r="Y85" i="30"/>
  <c r="H86" i="30"/>
  <c r="O86" i="30"/>
  <c r="H87" i="30"/>
  <c r="O87" i="30"/>
  <c r="H88" i="30"/>
  <c r="O88" i="30"/>
  <c r="Y88" i="30"/>
  <c r="H89" i="30"/>
  <c r="O89" i="30"/>
  <c r="Y89" i="30"/>
  <c r="H90" i="30"/>
  <c r="O90" i="30"/>
  <c r="Y90" i="30"/>
  <c r="H91" i="30"/>
  <c r="O91" i="30"/>
  <c r="H92" i="30"/>
  <c r="O92" i="30"/>
  <c r="Y92" i="30"/>
  <c r="H104" i="30"/>
  <c r="O104" i="30"/>
  <c r="Y104" i="30"/>
  <c r="H105" i="30"/>
  <c r="O105" i="30"/>
  <c r="Y105" i="30"/>
  <c r="H106" i="30"/>
  <c r="O106" i="30"/>
  <c r="Y106" i="30"/>
  <c r="H107" i="30"/>
  <c r="O107" i="30"/>
  <c r="Y107" i="30"/>
  <c r="H52" i="30"/>
  <c r="G67" i="30" l="1"/>
  <c r="Y18" i="33" l="1"/>
  <c r="Y73" i="4" l="1"/>
  <c r="O73" i="4"/>
  <c r="H73" i="4"/>
  <c r="Y72" i="4"/>
  <c r="O72" i="4"/>
  <c r="H72" i="4"/>
  <c r="Y69" i="4"/>
  <c r="O69" i="4"/>
  <c r="H69" i="4"/>
  <c r="Y68" i="4"/>
  <c r="O68" i="4"/>
  <c r="H68" i="4"/>
  <c r="O63" i="4"/>
  <c r="O62" i="4"/>
  <c r="O109" i="4" l="1"/>
  <c r="O110" i="4"/>
  <c r="O111" i="4"/>
  <c r="O112" i="4"/>
  <c r="O113" i="4"/>
  <c r="O114" i="4"/>
  <c r="O115" i="4"/>
  <c r="O116" i="4"/>
  <c r="H109" i="4"/>
  <c r="H110" i="4"/>
  <c r="H111" i="4"/>
  <c r="H112" i="4"/>
  <c r="H113" i="4"/>
  <c r="H114" i="4"/>
  <c r="H115" i="4"/>
  <c r="H116" i="4"/>
  <c r="H82" i="4"/>
  <c r="H83" i="4"/>
  <c r="H84" i="4"/>
  <c r="H85" i="4"/>
  <c r="H86" i="4"/>
  <c r="H87" i="4"/>
  <c r="H88" i="4"/>
  <c r="H89" i="4"/>
  <c r="O82" i="4"/>
  <c r="O83" i="4"/>
  <c r="O84" i="4"/>
  <c r="O85" i="4"/>
  <c r="O86" i="4"/>
  <c r="O87" i="4"/>
  <c r="O88" i="4"/>
  <c r="O89" i="4"/>
  <c r="Y127" i="4"/>
  <c r="O127" i="4"/>
  <c r="H127" i="4"/>
  <c r="Y126" i="4"/>
  <c r="O126" i="4"/>
  <c r="H126" i="4"/>
  <c r="Y125" i="4"/>
  <c r="O125" i="4"/>
  <c r="H125" i="4"/>
  <c r="Y124" i="4"/>
  <c r="O124" i="4"/>
  <c r="H124" i="4"/>
  <c r="H123" i="4"/>
  <c r="H122" i="4"/>
  <c r="Y121" i="4"/>
  <c r="O121" i="4"/>
  <c r="H121" i="4"/>
  <c r="Y120" i="4"/>
  <c r="O120" i="4"/>
  <c r="H120" i="4"/>
  <c r="Y118" i="4"/>
  <c r="O118" i="4"/>
  <c r="H118" i="4"/>
  <c r="Y117" i="4"/>
  <c r="O117" i="4"/>
  <c r="H117" i="4"/>
  <c r="Y116" i="4"/>
  <c r="Y115" i="4"/>
  <c r="Y114" i="4"/>
  <c r="Y113" i="4"/>
  <c r="Y112" i="4"/>
  <c r="Y111" i="4"/>
  <c r="Y110" i="4"/>
  <c r="Y109" i="4"/>
  <c r="Y108" i="4"/>
  <c r="O108" i="4"/>
  <c r="H108" i="4"/>
  <c r="Y107" i="4"/>
  <c r="O107" i="4"/>
  <c r="H107" i="4"/>
  <c r="Y106" i="4"/>
  <c r="O106" i="4"/>
  <c r="H106" i="4"/>
  <c r="Y82" i="4"/>
  <c r="Y83" i="4"/>
  <c r="Y84" i="4"/>
  <c r="Y85" i="4"/>
  <c r="Y86" i="4"/>
  <c r="Y87" i="4"/>
  <c r="Y88" i="4"/>
  <c r="Y89" i="4"/>
  <c r="Y100" i="4"/>
  <c r="O100" i="4"/>
  <c r="H100" i="4"/>
  <c r="Y99" i="4"/>
  <c r="O99" i="4"/>
  <c r="H99" i="4"/>
  <c r="Y98" i="4"/>
  <c r="O98" i="4"/>
  <c r="H98" i="4"/>
  <c r="Y97" i="4"/>
  <c r="O97" i="4"/>
  <c r="H97" i="4"/>
  <c r="H96" i="4"/>
  <c r="H95" i="4"/>
  <c r="Y94" i="4"/>
  <c r="O94" i="4"/>
  <c r="H94" i="4"/>
  <c r="Y93" i="4"/>
  <c r="O93" i="4"/>
  <c r="H93" i="4"/>
  <c r="Y91" i="4"/>
  <c r="O91" i="4"/>
  <c r="H91" i="4"/>
  <c r="Y90" i="4"/>
  <c r="O90" i="4"/>
  <c r="H90" i="4"/>
  <c r="Y81" i="4"/>
  <c r="O81" i="4"/>
  <c r="H81" i="4"/>
  <c r="Y80" i="4"/>
  <c r="O80" i="4"/>
  <c r="H80" i="4"/>
  <c r="Y79" i="4"/>
  <c r="O79" i="4"/>
  <c r="H79" i="4"/>
  <c r="G106" i="4" l="1"/>
  <c r="G79" i="4"/>
  <c r="D23" i="4" l="1"/>
  <c r="D24" i="4"/>
  <c r="D25" i="4"/>
  <c r="D26" i="4"/>
  <c r="D3" i="31" l="1"/>
  <c r="Y65" i="4" l="1"/>
  <c r="O65" i="4"/>
  <c r="H65" i="4"/>
  <c r="Y64" i="4"/>
  <c r="O64" i="4"/>
  <c r="H64" i="4"/>
  <c r="AF2" i="30" l="1"/>
  <c r="D3" i="30" s="1"/>
  <c r="H74" i="33"/>
  <c r="H78" i="33"/>
  <c r="H79" i="33"/>
  <c r="Y63" i="33" l="1"/>
  <c r="Y64" i="33"/>
  <c r="Y65" i="33"/>
  <c r="D35" i="33" l="1"/>
  <c r="D34" i="33"/>
  <c r="D33" i="33"/>
  <c r="D26" i="33"/>
  <c r="D25" i="33"/>
  <c r="D24" i="33"/>
  <c r="Y74" i="33"/>
  <c r="Y78" i="33"/>
  <c r="Y79" i="33"/>
  <c r="Y73" i="33"/>
  <c r="O73" i="33"/>
  <c r="H73" i="33"/>
  <c r="Y72" i="33"/>
  <c r="O72" i="33"/>
  <c r="H72" i="33"/>
  <c r="Y71" i="33"/>
  <c r="O71" i="33"/>
  <c r="H71" i="33"/>
  <c r="Y70" i="33"/>
  <c r="O70" i="33"/>
  <c r="H70" i="33"/>
  <c r="Y69" i="33"/>
  <c r="O69" i="33"/>
  <c r="H69" i="33"/>
  <c r="Y68" i="33"/>
  <c r="O68" i="33"/>
  <c r="H68" i="33"/>
  <c r="O67" i="33"/>
  <c r="H67" i="33"/>
  <c r="Y66" i="33"/>
  <c r="O66" i="33"/>
  <c r="H66" i="33"/>
  <c r="O65" i="33"/>
  <c r="H65" i="33"/>
  <c r="O64" i="33"/>
  <c r="H64" i="33"/>
  <c r="Y62" i="33"/>
  <c r="O62" i="33"/>
  <c r="H62" i="33"/>
  <c r="Y61" i="33"/>
  <c r="O61" i="33"/>
  <c r="H61" i="33"/>
  <c r="Y99" i="33"/>
  <c r="Y100" i="33"/>
  <c r="H101" i="33"/>
  <c r="O101" i="33"/>
  <c r="Y101" i="33"/>
  <c r="H102" i="33"/>
  <c r="O102" i="33"/>
  <c r="Y102" i="33"/>
  <c r="Y74" i="16"/>
  <c r="Y72" i="16"/>
  <c r="Y73" i="16"/>
  <c r="G61" i="33" l="1"/>
  <c r="D28" i="33"/>
  <c r="O72" i="16" l="1"/>
  <c r="O73" i="16"/>
  <c r="O74" i="16"/>
  <c r="O47" i="33"/>
  <c r="O48" i="33"/>
  <c r="O49" i="33"/>
  <c r="O50" i="33"/>
  <c r="O51" i="33"/>
  <c r="O52" i="33"/>
  <c r="O53" i="33"/>
  <c r="O54" i="33"/>
  <c r="O32" i="33"/>
  <c r="O33" i="33"/>
  <c r="O34" i="33"/>
  <c r="O35" i="33"/>
  <c r="O36" i="33"/>
  <c r="O37" i="33"/>
  <c r="O38" i="33"/>
  <c r="O39" i="33"/>
  <c r="H42" i="33"/>
  <c r="O42" i="33"/>
  <c r="Y42" i="33"/>
  <c r="Y28" i="33"/>
  <c r="Y22" i="33"/>
  <c r="Y23" i="33"/>
  <c r="Y24" i="33"/>
  <c r="Y25" i="33"/>
  <c r="Y26" i="33"/>
  <c r="Y27" i="33"/>
  <c r="H17" i="33"/>
  <c r="H19" i="33"/>
  <c r="H20" i="33"/>
  <c r="H21" i="33"/>
  <c r="H22" i="33"/>
  <c r="H23" i="33"/>
  <c r="H24" i="33"/>
  <c r="H25" i="33"/>
  <c r="H26" i="33"/>
  <c r="H27" i="33"/>
  <c r="H28" i="33"/>
  <c r="O17" i="33"/>
  <c r="O19" i="33"/>
  <c r="O20" i="33"/>
  <c r="O21" i="33"/>
  <c r="O22" i="33"/>
  <c r="O23" i="33"/>
  <c r="O24" i="33"/>
  <c r="O25" i="33"/>
  <c r="O26" i="33"/>
  <c r="O27" i="33"/>
  <c r="O28" i="33"/>
  <c r="H39" i="16"/>
  <c r="H40" i="16"/>
  <c r="H41" i="16"/>
  <c r="H42" i="16"/>
  <c r="O39" i="16"/>
  <c r="O40" i="16"/>
  <c r="O41" i="16"/>
  <c r="O42" i="16"/>
  <c r="Y22" i="31"/>
  <c r="Y23" i="31"/>
  <c r="Z6" i="31"/>
  <c r="J6" i="31"/>
  <c r="Y45" i="31"/>
  <c r="Y46" i="31"/>
  <c r="Y47" i="31"/>
  <c r="Y48" i="31"/>
  <c r="O45" i="31"/>
  <c r="O46" i="31"/>
  <c r="O47" i="31"/>
  <c r="O48" i="31"/>
  <c r="H45" i="31"/>
  <c r="H46" i="31"/>
  <c r="H47" i="31"/>
  <c r="H48" i="31"/>
  <c r="H56" i="31"/>
  <c r="O56" i="31"/>
  <c r="Y56" i="31"/>
  <c r="H57" i="31"/>
  <c r="O57" i="31"/>
  <c r="Y57" i="31"/>
  <c r="H58" i="31"/>
  <c r="O58" i="31"/>
  <c r="Y58" i="31"/>
  <c r="H59" i="31"/>
  <c r="O59" i="31"/>
  <c r="Y59" i="31"/>
  <c r="H60" i="31"/>
  <c r="O60" i="31"/>
  <c r="Y60" i="31"/>
  <c r="Y31" i="31"/>
  <c r="Y32" i="31"/>
  <c r="Y33" i="31"/>
  <c r="Y34" i="31"/>
  <c r="Y35" i="31"/>
  <c r="Y36" i="31"/>
  <c r="Y37" i="31"/>
  <c r="Y38" i="31"/>
  <c r="H35" i="31"/>
  <c r="H22" i="31"/>
  <c r="H23" i="31"/>
  <c r="H25" i="31"/>
  <c r="O22" i="31"/>
  <c r="O23" i="31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36" i="4"/>
  <c r="Y39" i="16" l="1"/>
  <c r="Y40" i="16"/>
  <c r="Y41" i="16"/>
  <c r="Y42" i="16"/>
  <c r="P6" i="33" l="1"/>
  <c r="Z6" i="33"/>
  <c r="Y56" i="33"/>
  <c r="Y57" i="33"/>
  <c r="O57" i="33"/>
  <c r="H57" i="33"/>
  <c r="O56" i="33"/>
  <c r="H56" i="33"/>
  <c r="Y55" i="33"/>
  <c r="O55" i="33"/>
  <c r="H55" i="33"/>
  <c r="Y54" i="33"/>
  <c r="H54" i="33"/>
  <c r="Y53" i="33"/>
  <c r="H53" i="33"/>
  <c r="Y52" i="33"/>
  <c r="H52" i="33"/>
  <c r="Y51" i="33"/>
  <c r="H51" i="33"/>
  <c r="Y50" i="33"/>
  <c r="H50" i="33"/>
  <c r="Y49" i="33"/>
  <c r="H49" i="33"/>
  <c r="Y48" i="33"/>
  <c r="H48" i="33"/>
  <c r="Y47" i="33"/>
  <c r="H47" i="33"/>
  <c r="Y17" i="33"/>
  <c r="Y19" i="33"/>
  <c r="Y20" i="33"/>
  <c r="Y21" i="33"/>
  <c r="G47" i="33" l="1"/>
  <c r="Y112" i="30" l="1"/>
  <c r="O112" i="30"/>
  <c r="H112" i="30"/>
  <c r="Y111" i="30"/>
  <c r="O111" i="30"/>
  <c r="H111" i="30"/>
  <c r="H88" i="16" l="1"/>
  <c r="O88" i="16"/>
  <c r="Y88" i="16"/>
  <c r="H89" i="16"/>
  <c r="O89" i="16"/>
  <c r="Y89" i="16"/>
  <c r="H90" i="16"/>
  <c r="O90" i="16"/>
  <c r="Y90" i="16"/>
  <c r="H91" i="16"/>
  <c r="O91" i="16"/>
  <c r="Y91" i="16"/>
  <c r="H92" i="16"/>
  <c r="O92" i="16"/>
  <c r="Y92" i="16"/>
  <c r="Y87" i="16"/>
  <c r="H87" i="16"/>
  <c r="Y86" i="16"/>
  <c r="H86" i="16"/>
  <c r="Y85" i="16"/>
  <c r="H85" i="16"/>
  <c r="J6" i="4" l="1"/>
  <c r="K6" i="4"/>
  <c r="L6" i="4"/>
  <c r="M6" i="4"/>
  <c r="N6" i="4"/>
  <c r="H30" i="31"/>
  <c r="H31" i="31"/>
  <c r="H32" i="31"/>
  <c r="H33" i="31"/>
  <c r="H34" i="31"/>
  <c r="Y32" i="33"/>
  <c r="Y33" i="33"/>
  <c r="Y34" i="33"/>
  <c r="Y35" i="33"/>
  <c r="Y36" i="33"/>
  <c r="Y37" i="33"/>
  <c r="Y38" i="33"/>
  <c r="Y39" i="33"/>
  <c r="H32" i="33"/>
  <c r="H33" i="33"/>
  <c r="H34" i="33"/>
  <c r="H35" i="33"/>
  <c r="H36" i="33"/>
  <c r="H37" i="33"/>
  <c r="H38" i="33"/>
  <c r="H39" i="33"/>
  <c r="H63" i="4" l="1"/>
  <c r="H62" i="4"/>
  <c r="Y26" i="16" l="1"/>
  <c r="O27" i="16"/>
  <c r="H27" i="16"/>
  <c r="O71" i="16"/>
  <c r="O75" i="16"/>
  <c r="O76" i="16"/>
  <c r="O77" i="16"/>
  <c r="O78" i="16"/>
  <c r="O79" i="16"/>
  <c r="O80" i="16"/>
  <c r="O93" i="16"/>
  <c r="O94" i="16"/>
  <c r="Y71" i="16"/>
  <c r="Y75" i="16"/>
  <c r="Y76" i="16"/>
  <c r="Y77" i="16"/>
  <c r="Y78" i="16"/>
  <c r="Y79" i="16"/>
  <c r="Y80" i="16"/>
  <c r="Y93" i="16"/>
  <c r="Y94" i="16"/>
  <c r="H93" i="16"/>
  <c r="H94" i="16"/>
  <c r="H38" i="31"/>
  <c r="O31" i="31"/>
  <c r="O32" i="31"/>
  <c r="O33" i="31"/>
  <c r="Y50" i="31"/>
  <c r="O50" i="31"/>
  <c r="H50" i="31"/>
  <c r="Y49" i="31"/>
  <c r="O49" i="31"/>
  <c r="H49" i="31"/>
  <c r="Y44" i="31"/>
  <c r="O44" i="31"/>
  <c r="H44" i="31"/>
  <c r="Y43" i="31"/>
  <c r="O43" i="31"/>
  <c r="H43" i="31"/>
  <c r="G43" i="31" l="1"/>
  <c r="Y43" i="33" l="1"/>
  <c r="O43" i="33"/>
  <c r="H43" i="33"/>
  <c r="Y41" i="33"/>
  <c r="O41" i="33"/>
  <c r="H41" i="33"/>
  <c r="Y40" i="33"/>
  <c r="O40" i="33"/>
  <c r="H40" i="33"/>
  <c r="Y16" i="33"/>
  <c r="O16" i="33"/>
  <c r="H16" i="33"/>
  <c r="G16" i="33" s="1"/>
  <c r="D14" i="33"/>
  <c r="D36" i="33" s="1"/>
  <c r="D37" i="33" s="1"/>
  <c r="D39" i="33" s="1"/>
  <c r="D42" i="33" s="1"/>
  <c r="X6" i="33"/>
  <c r="W6" i="33"/>
  <c r="V6" i="33"/>
  <c r="U6" i="33"/>
  <c r="T6" i="33"/>
  <c r="N6" i="33"/>
  <c r="M6" i="33"/>
  <c r="L6" i="33"/>
  <c r="K6" i="33"/>
  <c r="J6" i="33"/>
  <c r="P2" i="33"/>
  <c r="D31" i="33" s="1"/>
  <c r="P6" i="31"/>
  <c r="H75" i="31"/>
  <c r="H74" i="31"/>
  <c r="H72" i="31"/>
  <c r="H73" i="31"/>
  <c r="G32" i="33" l="1"/>
  <c r="N2" i="33"/>
  <c r="Y6" i="33"/>
  <c r="K2" i="33"/>
  <c r="D17" i="33"/>
  <c r="M2" i="33"/>
  <c r="L2" i="33"/>
  <c r="H5" i="33"/>
  <c r="J2" i="33"/>
  <c r="O6" i="33"/>
  <c r="Y97" i="16"/>
  <c r="O97" i="16"/>
  <c r="H97" i="16"/>
  <c r="Y96" i="16"/>
  <c r="O96" i="16"/>
  <c r="H96" i="16"/>
  <c r="Y95" i="16"/>
  <c r="O95" i="16"/>
  <c r="H95" i="16"/>
  <c r="G85" i="16" s="1"/>
  <c r="Y70" i="16"/>
  <c r="O70" i="16"/>
  <c r="Y69" i="16"/>
  <c r="O69" i="16"/>
  <c r="H69" i="16"/>
  <c r="Y68" i="16"/>
  <c r="O68" i="16"/>
  <c r="H68" i="16"/>
  <c r="Y67" i="16"/>
  <c r="O67" i="16"/>
  <c r="H67" i="16"/>
  <c r="Y57" i="16"/>
  <c r="O57" i="16"/>
  <c r="H57" i="16"/>
  <c r="Y56" i="16"/>
  <c r="O56" i="16"/>
  <c r="H56" i="16"/>
  <c r="Y55" i="16"/>
  <c r="O55" i="16"/>
  <c r="H55" i="16"/>
  <c r="Y54" i="16"/>
  <c r="O54" i="16"/>
  <c r="H54" i="16"/>
  <c r="Y52" i="16"/>
  <c r="O52" i="16"/>
  <c r="H52" i="16"/>
  <c r="Y51" i="16"/>
  <c r="O51" i="16"/>
  <c r="H51" i="16"/>
  <c r="Y50" i="16"/>
  <c r="O50" i="16"/>
  <c r="H50" i="16"/>
  <c r="Y49" i="16"/>
  <c r="O49" i="16"/>
  <c r="H49" i="16"/>
  <c r="Y45" i="16"/>
  <c r="O45" i="16"/>
  <c r="H45" i="16"/>
  <c r="Y44" i="16"/>
  <c r="O44" i="16"/>
  <c r="H44" i="16"/>
  <c r="Y43" i="16"/>
  <c r="O43" i="16"/>
  <c r="H43" i="16"/>
  <c r="Y36" i="16"/>
  <c r="O36" i="16"/>
  <c r="H36" i="16"/>
  <c r="D34" i="16"/>
  <c r="D33" i="16"/>
  <c r="D32" i="16"/>
  <c r="Y32" i="16"/>
  <c r="O32" i="16"/>
  <c r="H32" i="16"/>
  <c r="Y31" i="16"/>
  <c r="O31" i="16"/>
  <c r="H31" i="16"/>
  <c r="Y30" i="16"/>
  <c r="O30" i="16"/>
  <c r="H30" i="16"/>
  <c r="Y29" i="16"/>
  <c r="O29" i="16"/>
  <c r="H29" i="16"/>
  <c r="Y28" i="16"/>
  <c r="O28" i="16"/>
  <c r="H28" i="16"/>
  <c r="Y27" i="16"/>
  <c r="O26" i="16"/>
  <c r="H26" i="16"/>
  <c r="D26" i="16"/>
  <c r="Y25" i="16"/>
  <c r="O25" i="16"/>
  <c r="H25" i="16"/>
  <c r="D25" i="16"/>
  <c r="Y24" i="16"/>
  <c r="O24" i="16"/>
  <c r="H24" i="16"/>
  <c r="D24" i="16"/>
  <c r="Y23" i="16"/>
  <c r="O23" i="16"/>
  <c r="H23" i="16"/>
  <c r="D23" i="16"/>
  <c r="Y22" i="16"/>
  <c r="O22" i="16"/>
  <c r="H22" i="16"/>
  <c r="Y21" i="16"/>
  <c r="O21" i="16"/>
  <c r="H21" i="16"/>
  <c r="Y20" i="16"/>
  <c r="O20" i="16"/>
  <c r="H20" i="16"/>
  <c r="Y19" i="16"/>
  <c r="O19" i="16"/>
  <c r="H19" i="16"/>
  <c r="Y18" i="16"/>
  <c r="O18" i="16"/>
  <c r="H18" i="16"/>
  <c r="Y17" i="16"/>
  <c r="O17" i="16"/>
  <c r="H17" i="16"/>
  <c r="Y16" i="16"/>
  <c r="O16" i="16"/>
  <c r="H16" i="16"/>
  <c r="D14" i="16"/>
  <c r="D35" i="16" s="1"/>
  <c r="X6" i="16"/>
  <c r="W6" i="16"/>
  <c r="V6" i="16"/>
  <c r="U6" i="16"/>
  <c r="T6" i="16"/>
  <c r="N6" i="16"/>
  <c r="M6" i="16"/>
  <c r="L6" i="16"/>
  <c r="K6" i="16"/>
  <c r="J6" i="16"/>
  <c r="P2" i="16"/>
  <c r="D30" i="16" s="1"/>
  <c r="Y67" i="4"/>
  <c r="O67" i="4"/>
  <c r="H67" i="4"/>
  <c r="Y66" i="4"/>
  <c r="O66" i="4"/>
  <c r="H66" i="4"/>
  <c r="Y61" i="4"/>
  <c r="O61" i="4"/>
  <c r="H61" i="4"/>
  <c r="Y60" i="4"/>
  <c r="O60" i="4"/>
  <c r="H60" i="4"/>
  <c r="Y58" i="4"/>
  <c r="O58" i="4"/>
  <c r="H58" i="4"/>
  <c r="Y57" i="4"/>
  <c r="O57" i="4"/>
  <c r="H57" i="4"/>
  <c r="Y56" i="4"/>
  <c r="O56" i="4"/>
  <c r="H56" i="4"/>
  <c r="Y55" i="4"/>
  <c r="O55" i="4"/>
  <c r="H55" i="4"/>
  <c r="Y54" i="4"/>
  <c r="O54" i="4"/>
  <c r="H54" i="4"/>
  <c r="Y50" i="4"/>
  <c r="O50" i="4"/>
  <c r="Y49" i="4"/>
  <c r="O49" i="4"/>
  <c r="Y48" i="4"/>
  <c r="O48" i="4"/>
  <c r="Y47" i="4"/>
  <c r="O47" i="4"/>
  <c r="Y46" i="4"/>
  <c r="O46" i="4"/>
  <c r="Y45" i="4"/>
  <c r="O45" i="4"/>
  <c r="Y44" i="4"/>
  <c r="O44" i="4"/>
  <c r="Y43" i="4"/>
  <c r="O43" i="4"/>
  <c r="Y42" i="4"/>
  <c r="O42" i="4"/>
  <c r="Y41" i="4"/>
  <c r="O41" i="4"/>
  <c r="Y40" i="4"/>
  <c r="O40" i="4"/>
  <c r="Y39" i="4"/>
  <c r="O39" i="4"/>
  <c r="Y38" i="4"/>
  <c r="O38" i="4"/>
  <c r="Y37" i="4"/>
  <c r="O37" i="4"/>
  <c r="Y36" i="4"/>
  <c r="O36" i="4"/>
  <c r="Y35" i="4"/>
  <c r="O35" i="4"/>
  <c r="H35" i="4"/>
  <c r="D34" i="4"/>
  <c r="D33" i="4"/>
  <c r="D32" i="4"/>
  <c r="Y31" i="4"/>
  <c r="O31" i="4"/>
  <c r="H31" i="4"/>
  <c r="Y30" i="4"/>
  <c r="O30" i="4"/>
  <c r="H30" i="4"/>
  <c r="Y29" i="4"/>
  <c r="O29" i="4"/>
  <c r="H29" i="4"/>
  <c r="Y28" i="4"/>
  <c r="O28" i="4"/>
  <c r="H28" i="4"/>
  <c r="Y27" i="4"/>
  <c r="O27" i="4"/>
  <c r="H27" i="4"/>
  <c r="Y26" i="4"/>
  <c r="O26" i="4"/>
  <c r="H26" i="4"/>
  <c r="Y25" i="4"/>
  <c r="O25" i="4"/>
  <c r="H25" i="4"/>
  <c r="Y24" i="4"/>
  <c r="O24" i="4"/>
  <c r="H24" i="4"/>
  <c r="Y23" i="4"/>
  <c r="O23" i="4"/>
  <c r="H23" i="4"/>
  <c r="D27" i="4"/>
  <c r="Y22" i="4"/>
  <c r="O22" i="4"/>
  <c r="H22" i="4"/>
  <c r="Y21" i="4"/>
  <c r="O21" i="4"/>
  <c r="H21" i="4"/>
  <c r="Y20" i="4"/>
  <c r="O20" i="4"/>
  <c r="H20" i="4"/>
  <c r="Y19" i="4"/>
  <c r="O19" i="4"/>
  <c r="H19" i="4"/>
  <c r="Y18" i="4"/>
  <c r="O18" i="4"/>
  <c r="H18" i="4"/>
  <c r="Y17" i="4"/>
  <c r="O17" i="4"/>
  <c r="H17" i="4"/>
  <c r="Y16" i="4"/>
  <c r="O16" i="4"/>
  <c r="H16" i="4"/>
  <c r="D14" i="4"/>
  <c r="D35" i="4" s="1"/>
  <c r="X6" i="4"/>
  <c r="W6" i="4"/>
  <c r="V6" i="4"/>
  <c r="U6" i="4"/>
  <c r="T6" i="4"/>
  <c r="P2" i="4"/>
  <c r="D30" i="4" s="1"/>
  <c r="Y77" i="31"/>
  <c r="O77" i="31"/>
  <c r="H77" i="31"/>
  <c r="Y76" i="31"/>
  <c r="O76" i="31"/>
  <c r="H76" i="31"/>
  <c r="Y75" i="31"/>
  <c r="O75" i="31"/>
  <c r="Y74" i="31"/>
  <c r="O74" i="31"/>
  <c r="Y73" i="31"/>
  <c r="O73" i="31"/>
  <c r="Y72" i="31"/>
  <c r="O72" i="31"/>
  <c r="Y71" i="31"/>
  <c r="O71" i="31"/>
  <c r="H71" i="31"/>
  <c r="G73" i="31" s="1"/>
  <c r="Y67" i="31"/>
  <c r="O67" i="31"/>
  <c r="H67" i="31"/>
  <c r="Y66" i="31"/>
  <c r="O66" i="31"/>
  <c r="H66" i="31"/>
  <c r="Y65" i="31"/>
  <c r="O65" i="31"/>
  <c r="H65" i="31"/>
  <c r="Y64" i="31"/>
  <c r="O64" i="31"/>
  <c r="H64" i="31"/>
  <c r="Y62" i="31"/>
  <c r="O62" i="31"/>
  <c r="H62" i="31"/>
  <c r="Y61" i="31"/>
  <c r="O61" i="31"/>
  <c r="H61" i="31"/>
  <c r="Y55" i="31"/>
  <c r="O55" i="31"/>
  <c r="H55" i="31"/>
  <c r="Y54" i="31"/>
  <c r="O54" i="31"/>
  <c r="H54" i="31"/>
  <c r="D34" i="31"/>
  <c r="D33" i="31"/>
  <c r="D32" i="31"/>
  <c r="Y39" i="31"/>
  <c r="O39" i="31"/>
  <c r="H39" i="31"/>
  <c r="O38" i="31"/>
  <c r="O34" i="31"/>
  <c r="Y30" i="31"/>
  <c r="O30" i="31"/>
  <c r="D26" i="31"/>
  <c r="D25" i="31"/>
  <c r="D24" i="31"/>
  <c r="Y26" i="31"/>
  <c r="O26" i="31"/>
  <c r="H26" i="31"/>
  <c r="D23" i="31"/>
  <c r="Y25" i="31"/>
  <c r="O25" i="31"/>
  <c r="Y21" i="31"/>
  <c r="O21" i="31"/>
  <c r="H21" i="31"/>
  <c r="Y20" i="31"/>
  <c r="O20" i="31"/>
  <c r="H20" i="31"/>
  <c r="Y19" i="31"/>
  <c r="O19" i="31"/>
  <c r="H19" i="31"/>
  <c r="Y18" i="31"/>
  <c r="O18" i="31"/>
  <c r="H18" i="31"/>
  <c r="Y17" i="31"/>
  <c r="O17" i="31"/>
  <c r="H17" i="31"/>
  <c r="Y16" i="31"/>
  <c r="O16" i="31"/>
  <c r="H16" i="31"/>
  <c r="F9" i="31" s="1"/>
  <c r="F6" i="31" s="1"/>
  <c r="D14" i="31"/>
  <c r="D35" i="31" s="1"/>
  <c r="X6" i="31"/>
  <c r="W6" i="31"/>
  <c r="V6" i="31"/>
  <c r="U6" i="31"/>
  <c r="T6" i="31"/>
  <c r="N6" i="31"/>
  <c r="M6" i="31"/>
  <c r="L6" i="31"/>
  <c r="K6" i="31"/>
  <c r="P2" i="31"/>
  <c r="D30" i="31" s="1"/>
  <c r="U6" i="30"/>
  <c r="V6" i="30"/>
  <c r="W6" i="30"/>
  <c r="X6" i="30"/>
  <c r="T6" i="30"/>
  <c r="K6" i="30"/>
  <c r="L6" i="30"/>
  <c r="M6" i="30"/>
  <c r="N6" i="30"/>
  <c r="J6" i="30"/>
  <c r="D36" i="16" l="1"/>
  <c r="F12" i="4"/>
  <c r="G12" i="4"/>
  <c r="H5" i="4"/>
  <c r="H6" i="4" s="1"/>
  <c r="D36" i="4"/>
  <c r="D37" i="4" s="1"/>
  <c r="D36" i="31"/>
  <c r="G69" i="16"/>
  <c r="G63" i="16"/>
  <c r="G12" i="31"/>
  <c r="H6" i="33"/>
  <c r="L2" i="16"/>
  <c r="O2" i="33"/>
  <c r="O6" i="31"/>
  <c r="D17" i="31" s="1"/>
  <c r="G54" i="4"/>
  <c r="L2" i="31"/>
  <c r="G54" i="31"/>
  <c r="G16" i="31"/>
  <c r="G30" i="31"/>
  <c r="D27" i="31"/>
  <c r="J2" i="31"/>
  <c r="Y6" i="31"/>
  <c r="K2" i="31"/>
  <c r="M2" i="31"/>
  <c r="D18" i="33"/>
  <c r="D19" i="33" s="1"/>
  <c r="D45" i="33" s="1"/>
  <c r="D2" i="33" s="1"/>
  <c r="N2" i="31"/>
  <c r="N2" i="4"/>
  <c r="D17" i="4"/>
  <c r="O6" i="4"/>
  <c r="G16" i="4"/>
  <c r="M2" i="4"/>
  <c r="G35" i="4"/>
  <c r="J2" i="4"/>
  <c r="H5" i="31"/>
  <c r="H6" i="31" s="1"/>
  <c r="M2" i="16"/>
  <c r="K2" i="16"/>
  <c r="D17" i="16"/>
  <c r="H6" i="16"/>
  <c r="G36" i="16"/>
  <c r="G49" i="16"/>
  <c r="Y6" i="16"/>
  <c r="N2" i="16"/>
  <c r="G16" i="16"/>
  <c r="D27" i="16"/>
  <c r="O6" i="16"/>
  <c r="J2" i="16"/>
  <c r="Y6" i="4"/>
  <c r="L2" i="4"/>
  <c r="K2" i="4"/>
  <c r="Y110" i="30"/>
  <c r="O110" i="30"/>
  <c r="H110" i="30"/>
  <c r="Y109" i="30"/>
  <c r="O109" i="30"/>
  <c r="H109" i="30"/>
  <c r="Y108" i="30"/>
  <c r="O108" i="30"/>
  <c r="H108" i="30"/>
  <c r="Y63" i="30"/>
  <c r="O63" i="30"/>
  <c r="H63" i="30"/>
  <c r="Y62" i="30"/>
  <c r="O62" i="30"/>
  <c r="H62" i="30"/>
  <c r="Y61" i="30"/>
  <c r="O61" i="30"/>
  <c r="H61" i="30"/>
  <c r="Y60" i="30"/>
  <c r="O60" i="30"/>
  <c r="H60" i="30"/>
  <c r="Y59" i="30"/>
  <c r="O59" i="30"/>
  <c r="H59" i="30"/>
  <c r="Y58" i="30"/>
  <c r="O58" i="30"/>
  <c r="H58" i="30"/>
  <c r="Y57" i="30"/>
  <c r="O57" i="30"/>
  <c r="H57" i="30"/>
  <c r="Y56" i="30"/>
  <c r="O56" i="30"/>
  <c r="H56" i="30"/>
  <c r="Y55" i="30"/>
  <c r="O55" i="30"/>
  <c r="H55" i="30"/>
  <c r="Y54" i="30"/>
  <c r="O54" i="30"/>
  <c r="H54" i="30"/>
  <c r="Y53" i="30"/>
  <c r="O53" i="30"/>
  <c r="H53" i="30"/>
  <c r="Y52" i="30"/>
  <c r="O52" i="30"/>
  <c r="Y51" i="30"/>
  <c r="O51" i="30"/>
  <c r="H51" i="30"/>
  <c r="Y50" i="30"/>
  <c r="O50" i="30"/>
  <c r="H50" i="30"/>
  <c r="Y49" i="30"/>
  <c r="O49" i="30"/>
  <c r="H49" i="30"/>
  <c r="Y48" i="30"/>
  <c r="O48" i="30"/>
  <c r="H48" i="30"/>
  <c r="Y44" i="30"/>
  <c r="O44" i="30"/>
  <c r="H44" i="30"/>
  <c r="Y43" i="30"/>
  <c r="O43" i="30"/>
  <c r="H43" i="30"/>
  <c r="Y42" i="30"/>
  <c r="O42" i="30"/>
  <c r="H42" i="30"/>
  <c r="Y41" i="30"/>
  <c r="O41" i="30"/>
  <c r="H41" i="30"/>
  <c r="Y40" i="30"/>
  <c r="O40" i="30"/>
  <c r="H40" i="30"/>
  <c r="Y39" i="30"/>
  <c r="O39" i="30"/>
  <c r="H39" i="30"/>
  <c r="Y38" i="30"/>
  <c r="O38" i="30"/>
  <c r="H38" i="30"/>
  <c r="Y37" i="30"/>
  <c r="O37" i="30"/>
  <c r="H37" i="30"/>
  <c r="Y36" i="30"/>
  <c r="O36" i="30"/>
  <c r="H36" i="30"/>
  <c r="Y35" i="30"/>
  <c r="O35" i="30"/>
  <c r="H35" i="30"/>
  <c r="Y34" i="30"/>
  <c r="O34" i="30"/>
  <c r="H34" i="30"/>
  <c r="Y33" i="30"/>
  <c r="O33" i="30"/>
  <c r="H33" i="30"/>
  <c r="D34" i="30"/>
  <c r="D33" i="30"/>
  <c r="D32" i="30"/>
  <c r="Y29" i="30"/>
  <c r="O29" i="30"/>
  <c r="H29" i="30"/>
  <c r="Y28" i="30"/>
  <c r="O28" i="30"/>
  <c r="H28" i="30"/>
  <c r="Y27" i="30"/>
  <c r="O27" i="30"/>
  <c r="H27" i="30"/>
  <c r="D26" i="30"/>
  <c r="Y26" i="30"/>
  <c r="O26" i="30"/>
  <c r="H26" i="30"/>
  <c r="D25" i="30"/>
  <c r="Y25" i="30"/>
  <c r="O25" i="30"/>
  <c r="H25" i="30"/>
  <c r="D24" i="30"/>
  <c r="Y23" i="30"/>
  <c r="O23" i="30"/>
  <c r="H23" i="30"/>
  <c r="D23" i="30"/>
  <c r="Y22" i="30"/>
  <c r="O22" i="30"/>
  <c r="H22" i="30"/>
  <c r="Y21" i="30"/>
  <c r="O21" i="30"/>
  <c r="H21" i="30"/>
  <c r="Y20" i="30"/>
  <c r="O20" i="30"/>
  <c r="H20" i="30"/>
  <c r="Y19" i="30"/>
  <c r="O19" i="30"/>
  <c r="H19" i="30"/>
  <c r="Y18" i="30"/>
  <c r="O18" i="30"/>
  <c r="H18" i="30"/>
  <c r="Y17" i="30"/>
  <c r="O17" i="30"/>
  <c r="H17" i="30"/>
  <c r="Y16" i="30"/>
  <c r="O16" i="30"/>
  <c r="H16" i="30"/>
  <c r="D14" i="30"/>
  <c r="D35" i="30" s="1"/>
  <c r="N2" i="30"/>
  <c r="M2" i="30"/>
  <c r="K2" i="30"/>
  <c r="J2" i="30"/>
  <c r="D30" i="30"/>
  <c r="L2" i="30"/>
  <c r="G106" i="30" l="1"/>
  <c r="E102" i="30"/>
  <c r="D37" i="31"/>
  <c r="D38" i="31" s="1"/>
  <c r="O2" i="31"/>
  <c r="O2" i="4"/>
  <c r="D27" i="30"/>
  <c r="O6" i="30"/>
  <c r="G33" i="30"/>
  <c r="G16" i="30"/>
  <c r="D18" i="31"/>
  <c r="D19" i="31" s="1"/>
  <c r="G48" i="30"/>
  <c r="Y6" i="30"/>
  <c r="D18" i="4"/>
  <c r="D19" i="4" s="1"/>
  <c r="D18" i="16"/>
  <c r="D19" i="16" s="1"/>
  <c r="O2" i="16"/>
  <c r="D18" i="30"/>
  <c r="D17" i="30"/>
  <c r="D2" i="16" l="1"/>
  <c r="D40" i="31"/>
  <c r="D2" i="31" s="1"/>
  <c r="D36" i="30"/>
  <c r="D37" i="30" s="1"/>
  <c r="D40" i="4"/>
  <c r="D2" i="4" s="1"/>
  <c r="A7" i="4" s="1"/>
  <c r="D19" i="30"/>
  <c r="A8" i="31" l="1"/>
  <c r="A7" i="31"/>
  <c r="D40" i="30"/>
  <c r="D2" i="30" s="1"/>
  <c r="A9" i="4"/>
  <c r="A14" i="4" s="1"/>
  <c r="A9" i="30" l="1"/>
  <c r="A8" i="30"/>
  <c r="A7" i="30"/>
  <c r="A14" i="31"/>
  <c r="H6" i="30" l="1"/>
  <c r="I12" i="3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68E1A41D-020F-4430-835C-DD29A8F98BC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4EED67E0-11CE-4053-994E-E7A763E2C62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11D58A54-F610-42B4-A59F-90578E1380A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881866EA-335A-440D-9162-7A861200887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55DB4083-8C90-404A-9D9B-8700A00E4A2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84" authorId="0" shapeId="0" xr:uid="{4555A512-3230-470A-B0A4-6799F2F69B8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John</author>
  </authors>
  <commentList>
    <comment ref="B7" authorId="0" shapeId="0" xr:uid="{97F0BBF5-D6D9-4806-A9CF-EFE1354E228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DAF394F9-DC8B-4932-8582-45B819EC708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Profession(Merchant) modifier</t>
        </r>
      </text>
    </comment>
    <comment ref="B9" authorId="0" shapeId="0" xr:uid="{EAD5316C-2895-42AA-89E7-D125EFA87F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Knowledge(Local) modifier</t>
        </r>
      </text>
    </comment>
    <comment ref="B10" authorId="0" shapeId="0" xr:uid="{EDE8B830-12C0-4C60-97A1-05149C3C6F3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1" authorId="0" shapeId="0" xr:uid="{50399B4D-2CC7-4B73-BACD-BDF2A22E41B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G64" authorId="1" shapeId="0" xr:uid="{B0A14319-0CFD-469A-9198-E85F17C433C4}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Owned by Garriel and Alanna</t>
        </r>
      </text>
    </comment>
    <comment ref="I64" authorId="0" shapeId="0" xr:uid="{2886F8A5-8032-4316-98BD-FBC7B5DA3F5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G67" authorId="1" shapeId="0" xr:uid="{6D3E2FA5-597B-427E-9EBE-635EC9C6942D}">
      <text>
        <r>
          <rPr>
            <b/>
            <sz val="9"/>
            <color indexed="81"/>
            <rFont val="Tahoma"/>
            <family val="2"/>
          </rPr>
          <t>John:</t>
        </r>
        <r>
          <rPr>
            <sz val="9"/>
            <color indexed="81"/>
            <rFont val="Tahoma"/>
            <family val="2"/>
          </rPr>
          <t xml:space="preserve">
This is because of the split nature of the Merc Barracks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5D731D2D-40E9-4EB7-A1C1-290AA8375E0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FA221C9E-8A71-442F-9443-EC7448776ED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B14F59E9-5D34-4D91-9B66-E0CCB6746F2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6DD586B9-6118-49A8-8B62-13C6D89F2BD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58E959AA-B76C-423A-9EE3-649E264F75BA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60" authorId="0" shapeId="0" xr:uid="{EA30C059-45DF-430D-9C7D-B71430BD7EC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I62" authorId="0" shapeId="0" xr:uid="{D82F5122-803B-4B30-8F23-AC7D51137D9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I93" authorId="0" shapeId="0" xr:uid="{9DFEAFA1-B2F8-46F9-A4F4-BF220D8CAC3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I95" authorId="0" shapeId="0" xr:uid="{8480082E-97D1-4BD0-B9D1-9E08F0C2B12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I120" authorId="0" shapeId="0" xr:uid="{A0DDDDE2-E548-473A-9604-1F6122C4A36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I122" authorId="0" shapeId="0" xr:uid="{AE10EB63-37B4-4C74-8C36-FFD9D6C2A71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ABA1EB32-F7A6-4FA7-881A-E8BD6C5392A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A2C681E1-7F7B-4205-B1C6-EC0180C9C6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A47FF8A6-B9D5-4063-8177-C7849B6551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57E4EA6D-106E-40E1-BB75-144E4ACF425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3" authorId="0" shapeId="0" xr:uid="{D5DDB365-5F3D-40B5-B45B-B0427846C4A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54" authorId="0" shapeId="0" xr:uid="{88066BF9-2F61-4C64-A76F-9E2202FD657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8F6B149E-0DC8-4F97-A083-D9A7C63CEDD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B96052B6-1E9B-489A-9433-EC1CFEF34A7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Profession(Merchant) modifier</t>
        </r>
      </text>
    </comment>
    <comment ref="B9" authorId="0" shapeId="0" xr:uid="{1D07D788-BE5E-4DBD-9C44-B08C368C4A7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Knowledge(Local) modifier</t>
        </r>
      </text>
    </comment>
    <comment ref="B10" authorId="0" shapeId="0" xr:uid="{81E6C38E-CC48-4459-BD6F-67A178F680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1" authorId="0" shapeId="0" xr:uid="{2E7C24EB-FF5D-4681-BB28-CD932DDEE3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<sst xmlns="http://schemas.openxmlformats.org/spreadsheetml/2006/main" count="1780" uniqueCount="427">
  <si>
    <t>Council</t>
  </si>
  <si>
    <t>Leader</t>
  </si>
  <si>
    <t>Moderator</t>
  </si>
  <si>
    <t>General</t>
  </si>
  <si>
    <t xml:space="preserve">Name </t>
  </si>
  <si>
    <t xml:space="preserve">Mod </t>
  </si>
  <si>
    <t>None</t>
  </si>
  <si>
    <t>Total</t>
  </si>
  <si>
    <t>Buildings</t>
  </si>
  <si>
    <t>Economy</t>
  </si>
  <si>
    <t>Owned by Investors</t>
  </si>
  <si>
    <t>Stewardship</t>
  </si>
  <si>
    <t>Core Economy</t>
  </si>
  <si>
    <t>Investors Taxes.</t>
  </si>
  <si>
    <t>Owned by the Stonghold</t>
  </si>
  <si>
    <t>Roads</t>
  </si>
  <si>
    <t>Highways</t>
  </si>
  <si>
    <t>Canals</t>
  </si>
  <si>
    <t>INCOME</t>
  </si>
  <si>
    <t>Semi-Wilderness</t>
  </si>
  <si>
    <t>Rural</t>
  </si>
  <si>
    <t>Urban</t>
  </si>
  <si>
    <t>City Districts</t>
  </si>
  <si>
    <t>Subtotal</t>
  </si>
  <si>
    <t>Consumption Mods</t>
  </si>
  <si>
    <t>Income</t>
  </si>
  <si>
    <t>Overall Income</t>
  </si>
  <si>
    <t>Treasurer</t>
  </si>
  <si>
    <t>Magistrate</t>
  </si>
  <si>
    <t>Watchtower</t>
  </si>
  <si>
    <t>Totals</t>
  </si>
  <si>
    <t>Effective</t>
  </si>
  <si>
    <t>Owner</t>
  </si>
  <si>
    <t>Local Market</t>
  </si>
  <si>
    <t>Serai</t>
  </si>
  <si>
    <t>District Wall</t>
  </si>
  <si>
    <t>Warehouse</t>
  </si>
  <si>
    <t>Roths</t>
  </si>
  <si>
    <t>Ringbridge</t>
  </si>
  <si>
    <t>Public Baths</t>
  </si>
  <si>
    <t>Town Base</t>
  </si>
  <si>
    <t>Orphanage</t>
  </si>
  <si>
    <t>Marshal</t>
  </si>
  <si>
    <t>Quinn</t>
  </si>
  <si>
    <t>El</t>
  </si>
  <si>
    <t>Quentin</t>
  </si>
  <si>
    <t>Adoven</t>
  </si>
  <si>
    <t>Size</t>
  </si>
  <si>
    <t>Granary</t>
  </si>
  <si>
    <t>Henry</t>
  </si>
  <si>
    <t>Bank</t>
  </si>
  <si>
    <t>Local market</t>
  </si>
  <si>
    <t>Iron Keep</t>
  </si>
  <si>
    <t>Marshall</t>
  </si>
  <si>
    <t>Park</t>
  </si>
  <si>
    <t>WSM</t>
  </si>
  <si>
    <t>Farm</t>
  </si>
  <si>
    <t>Priory (Pharasma)</t>
  </si>
  <si>
    <t>Barracks</t>
  </si>
  <si>
    <t>Shipping Office</t>
  </si>
  <si>
    <t>Small Castle</t>
  </si>
  <si>
    <t>Shop</t>
  </si>
  <si>
    <t>Court House</t>
  </si>
  <si>
    <t>Loy</t>
  </si>
  <si>
    <t>DELEM Trading</t>
  </si>
  <si>
    <t>Herbalist</t>
  </si>
  <si>
    <t>Town Hall</t>
  </si>
  <si>
    <t>Newgate</t>
  </si>
  <si>
    <t>Village</t>
  </si>
  <si>
    <t>Serai (Wintersun)</t>
  </si>
  <si>
    <t>Whiterun</t>
  </si>
  <si>
    <t>Alisa</t>
  </si>
  <si>
    <t>Library</t>
  </si>
  <si>
    <t>Dom</t>
  </si>
  <si>
    <t>Bai</t>
  </si>
  <si>
    <t>Gaius Senas (CG)</t>
  </si>
  <si>
    <t>Aranel Romanese (LN)</t>
  </si>
  <si>
    <t>Alignment NG Variance = 2</t>
  </si>
  <si>
    <t>Holy House (Pharasma)</t>
  </si>
  <si>
    <t>Mother Beatrix</t>
  </si>
  <si>
    <t>Beatrix</t>
  </si>
  <si>
    <t>Dump</t>
  </si>
  <si>
    <t>Jack Black (N)</t>
  </si>
  <si>
    <t>Tib (N)</t>
  </si>
  <si>
    <t>Overall (NG) variance = 2</t>
  </si>
  <si>
    <t>V&amp;A Serai</t>
  </si>
  <si>
    <t>_   1x ox-train</t>
  </si>
  <si>
    <t>_____ Mule Train</t>
  </si>
  <si>
    <t xml:space="preserve">Dara </t>
  </si>
  <si>
    <t>Apartment Block</t>
  </si>
  <si>
    <t>Crypt</t>
  </si>
  <si>
    <t>Fort</t>
  </si>
  <si>
    <t>Stable</t>
  </si>
  <si>
    <t>Variance = 2</t>
  </si>
  <si>
    <t>Other</t>
  </si>
  <si>
    <t>carried Over</t>
  </si>
  <si>
    <t>Master</t>
  </si>
  <si>
    <t>Cyrus  (LG)</t>
  </si>
  <si>
    <t>Councilor</t>
  </si>
  <si>
    <t>Valoria (LG)</t>
  </si>
  <si>
    <t>Steward</t>
  </si>
  <si>
    <t>District</t>
  </si>
  <si>
    <t>Ringbridge Manor</t>
  </si>
  <si>
    <t>Zauria (LG)</t>
  </si>
  <si>
    <t xml:space="preserve">V&amp;A Shipping </t>
  </si>
  <si>
    <t>Overall Alignment LG Variance = 3</t>
  </si>
  <si>
    <t>Merchant office</t>
  </si>
  <si>
    <t>Torag's House (monastic)</t>
  </si>
  <si>
    <t>Local Base</t>
  </si>
  <si>
    <t>Silverstone Masonry (Exotic)</t>
  </si>
  <si>
    <t>Umberweed</t>
  </si>
  <si>
    <t>Veeliker</t>
  </si>
  <si>
    <t>Watch Tower</t>
  </si>
  <si>
    <t>(3 slots max size 4)</t>
  </si>
  <si>
    <t>Mound</t>
  </si>
  <si>
    <t>Alanna (NG)</t>
  </si>
  <si>
    <t>Darius (TN)</t>
  </si>
  <si>
    <t>Lutz  (LG)</t>
  </si>
  <si>
    <t>Valguard (LN)</t>
  </si>
  <si>
    <t>variance</t>
  </si>
  <si>
    <t>(LG) = 3</t>
  </si>
  <si>
    <t>Fortified Villa</t>
  </si>
  <si>
    <t>Mine (Iron)</t>
  </si>
  <si>
    <t>New Dawn</t>
  </si>
  <si>
    <t>Road House + Shrine to Cayden</t>
  </si>
  <si>
    <t>Mine (Gold)</t>
  </si>
  <si>
    <t>Gandred's Exotic Smithy</t>
  </si>
  <si>
    <t>Gandred (LG)</t>
  </si>
  <si>
    <t>Graveyard (Pharasma)</t>
  </si>
  <si>
    <t>Abadar</t>
  </si>
  <si>
    <t>Paved |Roads</t>
  </si>
  <si>
    <t>WSM Shop</t>
  </si>
  <si>
    <t>Econ</t>
  </si>
  <si>
    <t>Stab</t>
  </si>
  <si>
    <t>Def</t>
  </si>
  <si>
    <t>Mill</t>
  </si>
  <si>
    <t>Andalon</t>
  </si>
  <si>
    <t>Delem</t>
  </si>
  <si>
    <t>Valley Ranch</t>
  </si>
  <si>
    <t>Approx Population</t>
  </si>
  <si>
    <t>Great Farm</t>
  </si>
  <si>
    <t>Population</t>
  </si>
  <si>
    <t>Profitability</t>
  </si>
  <si>
    <t>Spec</t>
  </si>
  <si>
    <t>Tax rate</t>
  </si>
  <si>
    <t xml:space="preserve">Cass </t>
  </si>
  <si>
    <t>Wiz Guild</t>
  </si>
  <si>
    <t>Number</t>
  </si>
  <si>
    <t>Overall Size</t>
  </si>
  <si>
    <t>Cons</t>
  </si>
  <si>
    <t>Description</t>
  </si>
  <si>
    <t>City Upgrades</t>
  </si>
  <si>
    <t>xxxx</t>
  </si>
  <si>
    <t>Do not affect size</t>
  </si>
  <si>
    <t>Ringbridge:Main</t>
  </si>
  <si>
    <t>Size: Max 20</t>
  </si>
  <si>
    <t>CONSUMPTION COSTS</t>
  </si>
  <si>
    <t>CONSUMPTION BONUSES</t>
  </si>
  <si>
    <t>Ringbridge:North</t>
  </si>
  <si>
    <t>Three Ladies</t>
  </si>
  <si>
    <t>School  (3 Ladies)</t>
  </si>
  <si>
    <t xml:space="preserve"> Hinterland</t>
  </si>
  <si>
    <t>Bastion</t>
  </si>
  <si>
    <t>Size: Max 6</t>
  </si>
  <si>
    <t>Hamlet Name</t>
  </si>
  <si>
    <t>District 1 Name</t>
  </si>
  <si>
    <t>Jewellers</t>
  </si>
  <si>
    <t xml:space="preserve"> (Lutz Stigmar)</t>
  </si>
  <si>
    <t xml:space="preserve">Holy House (Torag) </t>
  </si>
  <si>
    <t>(M.Beatrix)</t>
  </si>
  <si>
    <t xml:space="preserve">Pharasmin Graveyard </t>
  </si>
  <si>
    <t>District 2 Name</t>
  </si>
  <si>
    <t>District 3 Name</t>
  </si>
  <si>
    <t>Hinterland</t>
  </si>
  <si>
    <t>The Mines</t>
  </si>
  <si>
    <t>Lutz  Stigmar</t>
  </si>
  <si>
    <t>This is one business.  Defence assigned to Marik</t>
  </si>
  <si>
    <t>Clan Stigmar</t>
  </si>
  <si>
    <t>Merc Barracks</t>
  </si>
  <si>
    <t>Clan Silverhammer</t>
  </si>
  <si>
    <t>Mayor</t>
  </si>
  <si>
    <t xml:space="preserve">District 1 </t>
  </si>
  <si>
    <t>Compensation</t>
  </si>
  <si>
    <t>Main</t>
  </si>
  <si>
    <t>Gt Shrine(Yuelral)</t>
  </si>
  <si>
    <t xml:space="preserve">(Ethankos)(Pharasma) </t>
  </si>
  <si>
    <t>V&amp;A</t>
  </si>
  <si>
    <t>Toll Booth</t>
  </si>
  <si>
    <t>Town (Feyfalls)</t>
  </si>
  <si>
    <t xml:space="preserve"> _ Shallop</t>
  </si>
  <si>
    <t>Mia Ventus-Maistre</t>
  </si>
  <si>
    <t xml:space="preserve"> - Mule train</t>
  </si>
  <si>
    <t>Quin's Tailor (exotic)</t>
  </si>
  <si>
    <t>Bardic College</t>
  </si>
  <si>
    <t>Home Farm</t>
  </si>
  <si>
    <t>Mound Farm</t>
  </si>
  <si>
    <t>Sundance Square</t>
  </si>
  <si>
    <t>Cost</t>
  </si>
  <si>
    <t>Merchant Quarter</t>
  </si>
  <si>
    <t>The Dawn Ward</t>
  </si>
  <si>
    <t>Duskside</t>
  </si>
  <si>
    <t>Rana</t>
  </si>
  <si>
    <t>Public Bath</t>
  </si>
  <si>
    <t>Well</t>
  </si>
  <si>
    <t>Symphony of Swans (Inn)</t>
  </si>
  <si>
    <t>Cass</t>
  </si>
  <si>
    <t>Noble Estate (Cyrus &amp; Val)</t>
  </si>
  <si>
    <t>Office of Public Works</t>
  </si>
  <si>
    <t>Distrct Wall</t>
  </si>
  <si>
    <t>Wharf</t>
  </si>
  <si>
    <t>Quinn&amp;El</t>
  </si>
  <si>
    <t>Mansion</t>
  </si>
  <si>
    <t>District FULL</t>
  </si>
  <si>
    <t>Tax office</t>
  </si>
  <si>
    <t>Xp</t>
  </si>
  <si>
    <t>Copper School</t>
  </si>
  <si>
    <t>Central</t>
  </si>
  <si>
    <t>Public School</t>
  </si>
  <si>
    <t>Gt Farm</t>
  </si>
  <si>
    <t>Crft Workshop (Brewer)</t>
  </si>
  <si>
    <t>Paved Streets</t>
  </si>
  <si>
    <t>Chapel (Abadar)</t>
  </si>
  <si>
    <t>Harwood Farm</t>
  </si>
  <si>
    <t>Anhull Farm</t>
  </si>
  <si>
    <t>Governor</t>
  </si>
  <si>
    <t>Banked</t>
  </si>
  <si>
    <t>Extus</t>
  </si>
  <si>
    <t>Wyvern Bridge</t>
  </si>
  <si>
    <t>Bailiff</t>
  </si>
  <si>
    <t>Inn (The Golden Corn)</t>
  </si>
  <si>
    <t>Tannery</t>
  </si>
  <si>
    <t>Pivate Guard Hire</t>
  </si>
  <si>
    <t>Holy House (Torag)</t>
  </si>
  <si>
    <t>Craft Workshop  (Foundry)</t>
  </si>
  <si>
    <t>well</t>
  </si>
  <si>
    <t>V&amp;A Shipping)</t>
  </si>
  <si>
    <t>__  Shallop</t>
  </si>
  <si>
    <t>Blont Farm</t>
  </si>
  <si>
    <t>The Quiet Distrct</t>
  </si>
  <si>
    <t>The Noisy Distrct</t>
  </si>
  <si>
    <t>Public Garden</t>
  </si>
  <si>
    <t>Quin/El</t>
  </si>
  <si>
    <t>Gt Tenement</t>
  </si>
  <si>
    <t>Small Wall</t>
  </si>
  <si>
    <t>Observatory</t>
  </si>
  <si>
    <t>Pemar leMaistre</t>
  </si>
  <si>
    <t>Chapel (Andoletta)</t>
  </si>
  <si>
    <t>Gt Shrine (Jalaijatali)</t>
  </si>
  <si>
    <t>Warf</t>
  </si>
  <si>
    <t>Drains</t>
  </si>
  <si>
    <t>Do  Not Use This Row</t>
  </si>
  <si>
    <t>Feyfalls Main</t>
  </si>
  <si>
    <t>Feyfalls New</t>
  </si>
  <si>
    <t xml:space="preserve">size </t>
  </si>
  <si>
    <t>Pop</t>
  </si>
  <si>
    <t>Tenement</t>
  </si>
  <si>
    <t>Community Boats (x2)</t>
  </si>
  <si>
    <t>Beatrix (Personal)</t>
  </si>
  <si>
    <t>_  3x mule-train</t>
  </si>
  <si>
    <t>Village Farm</t>
  </si>
  <si>
    <t>Henry's Sword School</t>
  </si>
  <si>
    <t>Aswel</t>
  </si>
  <si>
    <t>Patrol Boat</t>
  </si>
  <si>
    <t>Courthouse</t>
  </si>
  <si>
    <t>Homton</t>
  </si>
  <si>
    <t>Lesser Trade route (Restov)</t>
  </si>
  <si>
    <t>Ringbridge:Outer</t>
  </si>
  <si>
    <t>Graveyard</t>
  </si>
  <si>
    <t>Henry &amp; Bai</t>
  </si>
  <si>
    <t>Gabriel and Alana</t>
  </si>
  <si>
    <t>Palisade</t>
  </si>
  <si>
    <t>smithy (MW)</t>
  </si>
  <si>
    <t>Craft Workshop (weaver)</t>
  </si>
  <si>
    <t>Craft Workshop (Weaverl)</t>
  </si>
  <si>
    <t>Central District</t>
  </si>
  <si>
    <t>Priory &amp; Graveyard</t>
  </si>
  <si>
    <t>Dockside</t>
  </si>
  <si>
    <t>Community Jetty (Fisherman's Quay)</t>
  </si>
  <si>
    <t>Yolen</t>
  </si>
  <si>
    <t>(3 slots max size4)</t>
  </si>
  <si>
    <t>Mint</t>
  </si>
  <si>
    <t>Baroness</t>
  </si>
  <si>
    <t>Pemar &amp; Mia</t>
  </si>
  <si>
    <t>Stables</t>
  </si>
  <si>
    <t>Exotic Wainright  (Dom)</t>
  </si>
  <si>
    <t>Apothecary MW</t>
  </si>
  <si>
    <t>Night Soil Collectors</t>
  </si>
  <si>
    <t>Fortified Villa (Wilbur)</t>
  </si>
  <si>
    <t>Garrison</t>
  </si>
  <si>
    <t>Far Bastion</t>
  </si>
  <si>
    <t>Friary + crypt</t>
  </si>
  <si>
    <t>Lord Marik (CG)</t>
  </si>
  <si>
    <t>Sister's of the Moon.</t>
  </si>
  <si>
    <t>House Solanus</t>
  </si>
  <si>
    <t>Fortified Villa (Zauria)</t>
  </si>
  <si>
    <t>Temple</t>
  </si>
  <si>
    <t>District Walls</t>
  </si>
  <si>
    <t>Shipping  Office</t>
  </si>
  <si>
    <t>Ware House</t>
  </si>
  <si>
    <t>Vallani Trading (town Base)</t>
  </si>
  <si>
    <t>District walls</t>
  </si>
  <si>
    <t>Magic Shop (3)</t>
  </si>
  <si>
    <r>
      <rPr>
        <b/>
        <sz val="11"/>
        <rFont val="Calibri"/>
        <family val="2"/>
        <scheme val="minor"/>
      </rPr>
      <t xml:space="preserve">Vallani Trading </t>
    </r>
    <r>
      <rPr>
        <sz val="11"/>
        <rFont val="Calibri"/>
        <family val="2"/>
        <scheme val="minor"/>
      </rPr>
      <t>: Town Base</t>
    </r>
  </si>
  <si>
    <t>Alexi Vallani (NG)</t>
  </si>
  <si>
    <t>Difference</t>
  </si>
  <si>
    <t>FULL</t>
  </si>
  <si>
    <t>Clan Lorson</t>
  </si>
  <si>
    <t>Dwarf School</t>
  </si>
  <si>
    <t>Dance Hall</t>
  </si>
  <si>
    <t>Magical Street Lights</t>
  </si>
  <si>
    <t>Hotel</t>
  </si>
  <si>
    <t>Amphitheatre</t>
  </si>
  <si>
    <t>School</t>
  </si>
  <si>
    <t xml:space="preserve">Three ladies </t>
  </si>
  <si>
    <t>actual</t>
  </si>
  <si>
    <t>Effective Consumption</t>
  </si>
  <si>
    <t>Exotic Armourer</t>
  </si>
  <si>
    <t>Roadhouse (The Cob of Corn)</t>
  </si>
  <si>
    <t>Tavern (The Small Corn)</t>
  </si>
  <si>
    <t>_ 1x Armed Keeler</t>
  </si>
  <si>
    <t>Large Warehouse</t>
  </si>
  <si>
    <t>Regional Market</t>
  </si>
  <si>
    <t xml:space="preserve">V&amp;A </t>
  </si>
  <si>
    <t>Holy House</t>
  </si>
  <si>
    <t>V&amp;A mechant store</t>
  </si>
  <si>
    <t>school</t>
  </si>
  <si>
    <t>V&amp;A Small Boatyard</t>
  </si>
  <si>
    <t>Small Boatyard</t>
  </si>
  <si>
    <t>Landard</t>
  </si>
  <si>
    <t>__ 2x Mule Train</t>
  </si>
  <si>
    <t>__ 1x Ox Train</t>
  </si>
  <si>
    <t>Road House (The Cob of Corn)</t>
  </si>
  <si>
    <t>External Interests</t>
  </si>
  <si>
    <t>External Interests:  Total</t>
  </si>
  <si>
    <t>Tusk (Downwind) Dyer</t>
  </si>
  <si>
    <t>Tusk (Downwind)  MW Weaver</t>
  </si>
  <si>
    <t>_ 2x Ox Train</t>
  </si>
  <si>
    <t>Benfits taken in Tusk</t>
  </si>
  <si>
    <t>Finden Farm</t>
  </si>
  <si>
    <t>Newgate Hospital</t>
  </si>
  <si>
    <t xml:space="preserve">Carpenter (Craft workshop) </t>
  </si>
  <si>
    <t>House Income</t>
  </si>
  <si>
    <t>Fortified Villa (Yolen)</t>
  </si>
  <si>
    <t>Safiya's Mansion</t>
  </si>
  <si>
    <t>Great Taldan Bath</t>
  </si>
  <si>
    <t>4.5 BP: Magic Academy</t>
  </si>
  <si>
    <t xml:space="preserve">Priory (Torag) </t>
  </si>
  <si>
    <t xml:space="preserve"> </t>
  </si>
  <si>
    <t>Night Soil collectors</t>
  </si>
  <si>
    <t>Admin District</t>
  </si>
  <si>
    <t>Herbalist  (exotic)</t>
  </si>
  <si>
    <t>taxidermist  (exotic)</t>
  </si>
  <si>
    <t>_Keeler</t>
  </si>
  <si>
    <t>City base</t>
  </si>
  <si>
    <t>main</t>
  </si>
  <si>
    <t>Nutbush (Town)</t>
  </si>
  <si>
    <t>Suffield (Town)</t>
  </si>
  <si>
    <t>DELEM</t>
  </si>
  <si>
    <t>Crown Farm</t>
  </si>
  <si>
    <t>City Wall (Large) (3 District)</t>
  </si>
  <si>
    <t>District wall</t>
  </si>
  <si>
    <t>Pecora  Farm</t>
  </si>
  <si>
    <t>Great Town Wall (main &amp; north)</t>
  </si>
  <si>
    <t>Mound (Town)</t>
  </si>
  <si>
    <t>Large Tenement</t>
  </si>
  <si>
    <t>Regional market</t>
  </si>
  <si>
    <t>Fuller Farm</t>
  </si>
  <si>
    <t>Fremen Farm</t>
  </si>
  <si>
    <t>Friary (Cayden)</t>
  </si>
  <si>
    <t>Road House (Bountiful Quiver)</t>
  </si>
  <si>
    <t>Trade Exchange</t>
  </si>
  <si>
    <t>__ Keeler</t>
  </si>
  <si>
    <t>Ringbridge: country</t>
  </si>
  <si>
    <t>MW Weaver</t>
  </si>
  <si>
    <t>MW Spinners</t>
  </si>
  <si>
    <t>Holog Farm</t>
  </si>
  <si>
    <t>Weam Farm</t>
  </si>
  <si>
    <t>MW Dyer</t>
  </si>
  <si>
    <t>Cef Farm</t>
  </si>
  <si>
    <t>Vallani Trading (extention)</t>
  </si>
  <si>
    <t>Hospital</t>
  </si>
  <si>
    <t>Andalon / Abadar</t>
  </si>
  <si>
    <t>Caravanserai</t>
  </si>
  <si>
    <t>Armed Caravan</t>
  </si>
  <si>
    <t>Magic Component shop</t>
  </si>
  <si>
    <r>
      <t xml:space="preserve">Magic Shop </t>
    </r>
    <r>
      <rPr>
        <sz val="11"/>
        <color rgb="FFFF0000"/>
        <rFont val="Calibri"/>
        <family val="2"/>
        <scheme val="minor"/>
      </rPr>
      <t>(2)</t>
    </r>
  </si>
  <si>
    <t>Shopping Court</t>
  </si>
  <si>
    <r>
      <t>Ranch</t>
    </r>
    <r>
      <rPr>
        <sz val="11"/>
        <color rgb="FFFF0000"/>
        <rFont val="Calibri"/>
        <family val="2"/>
        <scheme val="minor"/>
      </rPr>
      <t xml:space="preserve"> &amp; Gt Shrine</t>
    </r>
  </si>
  <si>
    <t>The Lodge (Military college)</t>
  </si>
  <si>
    <t xml:space="preserve">Chapel </t>
  </si>
  <si>
    <t>Lutz Stigmar</t>
  </si>
  <si>
    <t>Guild&amp;Logding&amp;Shrine</t>
  </si>
  <si>
    <t>Riverside</t>
  </si>
  <si>
    <t>Lebeda (Silverhall)</t>
  </si>
  <si>
    <t>Jetty</t>
  </si>
  <si>
    <t>3x Shallop</t>
  </si>
  <si>
    <t>2xOx Train</t>
  </si>
  <si>
    <t>1x Mule Train</t>
  </si>
  <si>
    <r>
      <t xml:space="preserve">Herbalist Craft </t>
    </r>
    <r>
      <rPr>
        <sz val="11"/>
        <color rgb="FFFF0000"/>
        <rFont val="Calibri"/>
        <family val="2"/>
        <scheme val="minor"/>
      </rPr>
      <t>(exotic)+Gt Shrine</t>
    </r>
  </si>
  <si>
    <t>_ 1x Ox Trains</t>
  </si>
  <si>
    <t>_ 1x Muletrain</t>
  </si>
  <si>
    <t>Caravan Serai</t>
  </si>
  <si>
    <t>Grant Farm</t>
  </si>
  <si>
    <t>Pemar</t>
  </si>
  <si>
    <t>Glassmaker (exotic)</t>
  </si>
  <si>
    <t>Murano - Hamlet</t>
  </si>
  <si>
    <t>City Hall</t>
  </si>
  <si>
    <t>Carriage Park</t>
  </si>
  <si>
    <t>Coach</t>
  </si>
  <si>
    <r>
      <t xml:space="preserve">  _</t>
    </r>
    <r>
      <rPr>
        <sz val="11"/>
        <color rgb="FFFF0000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x Keeler</t>
    </r>
  </si>
  <si>
    <t>2x_ Armed Barge</t>
  </si>
  <si>
    <t xml:space="preserve">  _ 4x keeler</t>
  </si>
  <si>
    <t>Magic Shop 3</t>
  </si>
  <si>
    <t>District 1</t>
  </si>
  <si>
    <t>Town (Eastgate)</t>
  </si>
  <si>
    <t>Max size =20</t>
  </si>
  <si>
    <t>Vallani Trading (LocalBase)</t>
  </si>
  <si>
    <t>_2x Ox train</t>
  </si>
  <si>
    <t>Village (Imaldis)</t>
  </si>
  <si>
    <t>Max size =6</t>
  </si>
  <si>
    <t>_1x Shallop</t>
  </si>
  <si>
    <t>Great Shrine (Ketephys)</t>
  </si>
  <si>
    <t>size</t>
  </si>
  <si>
    <t>Zimmer Farm</t>
  </si>
  <si>
    <t>pop</t>
  </si>
  <si>
    <t>Lodging house</t>
  </si>
  <si>
    <t>Sister's of the Moon (MS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</si>
</sst>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rgb="FFFF0000"/>
      <name val="Courier New"/>
      <family val="3"/>
    </font>
    <font>
      <b/>
      <sz val="11"/>
      <color rgb="FF3F3F3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 style="thin">
        <color rgb="FFB2B2B2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7F7F7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B2B2B2"/>
      </bottom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3" applyNumberFormat="0" applyFont="0" applyAlignment="0" applyProtection="0"/>
    <xf numFmtId="0" fontId="7" fillId="8" borderId="1" applyNumberFormat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0" borderId="0" applyNumberFormat="0" applyFill="0" applyBorder="0" applyAlignment="0" applyProtection="0"/>
    <xf numFmtId="0" fontId="23" fillId="2" borderId="144" applyNumberFormat="0" applyAlignment="0" applyProtection="0"/>
  </cellStyleXfs>
  <cellXfs count="37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horizontal="center" vertical="center" wrapText="1"/>
    </xf>
    <xf numFmtId="0" fontId="0" fillId="0" borderId="2" xfId="0" applyBorder="1"/>
    <xf numFmtId="0" fontId="5" fillId="5" borderId="2" xfId="2" applyBorder="1"/>
    <xf numFmtId="0" fontId="1" fillId="2" borderId="1" xfId="1"/>
    <xf numFmtId="0" fontId="6" fillId="6" borderId="2" xfId="3" applyBorder="1"/>
    <xf numFmtId="0" fontId="0" fillId="7" borderId="3" xfId="4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1" fillId="2" borderId="15" xfId="1" applyBorder="1"/>
    <xf numFmtId="0" fontId="7" fillId="8" borderId="1" xfId="5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7" borderId="19" xfId="4" applyFont="1" applyBorder="1"/>
    <xf numFmtId="0" fontId="6" fillId="6" borderId="0" xfId="3"/>
    <xf numFmtId="0" fontId="9" fillId="11" borderId="0" xfId="7"/>
    <xf numFmtId="0" fontId="9" fillId="11" borderId="6" xfId="7" applyBorder="1"/>
    <xf numFmtId="0" fontId="7" fillId="8" borderId="21" xfId="5" applyBorder="1"/>
    <xf numFmtId="0" fontId="0" fillId="7" borderId="26" xfId="4" applyFont="1" applyBorder="1"/>
    <xf numFmtId="0" fontId="0" fillId="7" borderId="27" xfId="4" applyFont="1" applyBorder="1"/>
    <xf numFmtId="0" fontId="0" fillId="7" borderId="28" xfId="4" applyFont="1" applyBorder="1"/>
    <xf numFmtId="0" fontId="10" fillId="0" borderId="0" xfId="0" applyFont="1"/>
    <xf numFmtId="0" fontId="0" fillId="7" borderId="14" xfId="4" applyFont="1" applyBorder="1"/>
    <xf numFmtId="0" fontId="12" fillId="0" borderId="0" xfId="0" applyFont="1"/>
    <xf numFmtId="0" fontId="12" fillId="0" borderId="17" xfId="0" applyFont="1" applyBorder="1"/>
    <xf numFmtId="0" fontId="12" fillId="0" borderId="8" xfId="0" applyFont="1" applyBorder="1"/>
    <xf numFmtId="0" fontId="12" fillId="0" borderId="6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7" borderId="36" xfId="4" applyFont="1" applyBorder="1"/>
    <xf numFmtId="0" fontId="12" fillId="7" borderId="3" xfId="4" applyFont="1"/>
    <xf numFmtId="0" fontId="12" fillId="7" borderId="35" xfId="4" applyFont="1" applyBorder="1"/>
    <xf numFmtId="0" fontId="12" fillId="7" borderId="19" xfId="4" applyFont="1" applyBorder="1"/>
    <xf numFmtId="0" fontId="0" fillId="0" borderId="29" xfId="0" applyBorder="1"/>
    <xf numFmtId="0" fontId="0" fillId="0" borderId="38" xfId="0" applyBorder="1"/>
    <xf numFmtId="0" fontId="0" fillId="0" borderId="30" xfId="0" applyBorder="1"/>
    <xf numFmtId="0" fontId="11" fillId="12" borderId="29" xfId="0" applyFont="1" applyFill="1" applyBorder="1"/>
    <xf numFmtId="0" fontId="12" fillId="15" borderId="37" xfId="0" applyFont="1" applyFill="1" applyBorder="1"/>
    <xf numFmtId="0" fontId="12" fillId="15" borderId="30" xfId="0" applyFont="1" applyFill="1" applyBorder="1"/>
    <xf numFmtId="0" fontId="12" fillId="0" borderId="38" xfId="0" applyFont="1" applyBorder="1"/>
    <xf numFmtId="0" fontId="14" fillId="12" borderId="29" xfId="0" applyFont="1" applyFill="1" applyBorder="1"/>
    <xf numFmtId="0" fontId="14" fillId="15" borderId="30" xfId="0" applyFont="1" applyFill="1" applyBorder="1"/>
    <xf numFmtId="0" fontId="2" fillId="12" borderId="30" xfId="0" applyFont="1" applyFill="1" applyBorder="1"/>
    <xf numFmtId="0" fontId="12" fillId="0" borderId="18" xfId="0" applyFont="1" applyBorder="1"/>
    <xf numFmtId="0" fontId="12" fillId="0" borderId="16" xfId="0" applyFont="1" applyBorder="1"/>
    <xf numFmtId="0" fontId="0" fillId="12" borderId="0" xfId="0" applyFill="1"/>
    <xf numFmtId="0" fontId="7" fillId="8" borderId="51" xfId="5" applyBorder="1"/>
    <xf numFmtId="0" fontId="7" fillId="8" borderId="54" xfId="5" applyBorder="1" applyAlignment="1">
      <alignment horizontal="center"/>
    </xf>
    <xf numFmtId="0" fontId="7" fillId="8" borderId="32" xfId="5" applyBorder="1" applyAlignment="1">
      <alignment horizontal="center"/>
    </xf>
    <xf numFmtId="0" fontId="7" fillId="8" borderId="57" xfId="5" applyBorder="1" applyAlignment="1">
      <alignment horizontal="center"/>
    </xf>
    <xf numFmtId="0" fontId="7" fillId="8" borderId="52" xfId="5" applyBorder="1" applyAlignment="1">
      <alignment horizontal="center"/>
    </xf>
    <xf numFmtId="0" fontId="7" fillId="8" borderId="59" xfId="5" applyBorder="1" applyAlignment="1">
      <alignment horizontal="center"/>
    </xf>
    <xf numFmtId="0" fontId="7" fillId="8" borderId="53" xfId="5" applyBorder="1" applyAlignment="1">
      <alignment horizontal="center"/>
    </xf>
    <xf numFmtId="0" fontId="12" fillId="7" borderId="14" xfId="4" applyFont="1" applyBorder="1"/>
    <xf numFmtId="0" fontId="1" fillId="2" borderId="8" xfId="1" applyBorder="1"/>
    <xf numFmtId="0" fontId="7" fillId="8" borderId="64" xfId="5" applyBorder="1"/>
    <xf numFmtId="0" fontId="10" fillId="0" borderId="6" xfId="0" applyFont="1" applyBorder="1"/>
    <xf numFmtId="0" fontId="7" fillId="8" borderId="66" xfId="5" applyBorder="1"/>
    <xf numFmtId="0" fontId="2" fillId="4" borderId="58" xfId="0" applyFont="1" applyFill="1" applyBorder="1"/>
    <xf numFmtId="0" fontId="7" fillId="8" borderId="67" xfId="5" applyBorder="1"/>
    <xf numFmtId="0" fontId="7" fillId="8" borderId="59" xfId="5" applyBorder="1"/>
    <xf numFmtId="0" fontId="0" fillId="14" borderId="15" xfId="0" applyFill="1" applyBorder="1"/>
    <xf numFmtId="0" fontId="0" fillId="14" borderId="68" xfId="0" applyFill="1" applyBorder="1"/>
    <xf numFmtId="0" fontId="7" fillId="8" borderId="15" xfId="5" applyBorder="1"/>
    <xf numFmtId="0" fontId="0" fillId="0" borderId="69" xfId="0" applyBorder="1"/>
    <xf numFmtId="0" fontId="5" fillId="5" borderId="69" xfId="2" applyBorder="1"/>
    <xf numFmtId="0" fontId="5" fillId="5" borderId="70" xfId="2" applyBorder="1"/>
    <xf numFmtId="0" fontId="0" fillId="7" borderId="72" xfId="4" applyFont="1" applyBorder="1"/>
    <xf numFmtId="0" fontId="0" fillId="7" borderId="73" xfId="4" applyFont="1" applyBorder="1"/>
    <xf numFmtId="0" fontId="0" fillId="7" borderId="74" xfId="4" applyFont="1" applyBorder="1"/>
    <xf numFmtId="0" fontId="1" fillId="2" borderId="65" xfId="1" applyBorder="1"/>
    <xf numFmtId="0" fontId="0" fillId="7" borderId="75" xfId="4" applyFont="1" applyBorder="1"/>
    <xf numFmtId="0" fontId="0" fillId="7" borderId="76" xfId="4" applyFont="1" applyBorder="1"/>
    <xf numFmtId="0" fontId="0" fillId="7" borderId="77" xfId="4" applyFont="1" applyBorder="1"/>
    <xf numFmtId="0" fontId="8" fillId="10" borderId="78" xfId="6" applyBorder="1"/>
    <xf numFmtId="0" fontId="8" fillId="10" borderId="79" xfId="6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2" fontId="0" fillId="0" borderId="16" xfId="0" applyNumberFormat="1" applyBorder="1"/>
    <xf numFmtId="0" fontId="8" fillId="10" borderId="80" xfId="6" applyBorder="1"/>
    <xf numFmtId="0" fontId="8" fillId="10" borderId="81" xfId="6" applyBorder="1" applyAlignment="1">
      <alignment horizontal="center"/>
    </xf>
    <xf numFmtId="2" fontId="0" fillId="0" borderId="17" xfId="0" applyNumberFormat="1" applyBorder="1"/>
    <xf numFmtId="0" fontId="11" fillId="12" borderId="37" xfId="0" applyFont="1" applyFill="1" applyBorder="1"/>
    <xf numFmtId="0" fontId="0" fillId="12" borderId="20" xfId="0" applyFill="1" applyBorder="1" applyAlignment="1">
      <alignment horizontal="center"/>
    </xf>
    <xf numFmtId="0" fontId="0" fillId="14" borderId="20" xfId="0" applyFill="1" applyBorder="1"/>
    <xf numFmtId="0" fontId="2" fillId="4" borderId="58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0" fillId="12" borderId="37" xfId="0" applyFill="1" applyBorder="1"/>
    <xf numFmtId="0" fontId="7" fillId="8" borderId="82" xfId="5" applyBorder="1" applyAlignment="1">
      <alignment horizontal="center"/>
    </xf>
    <xf numFmtId="0" fontId="7" fillId="8" borderId="56" xfId="5" applyBorder="1"/>
    <xf numFmtId="0" fontId="7" fillId="8" borderId="71" xfId="5" applyBorder="1"/>
    <xf numFmtId="0" fontId="7" fillId="8" borderId="82" xfId="5" applyBorder="1"/>
    <xf numFmtId="0" fontId="7" fillId="8" borderId="83" xfId="5" applyBorder="1"/>
    <xf numFmtId="0" fontId="0" fillId="12" borderId="38" xfId="0" applyFill="1" applyBorder="1"/>
    <xf numFmtId="0" fontId="7" fillId="8" borderId="21" xfId="5" applyBorder="1" applyAlignment="1">
      <alignment horizontal="center"/>
    </xf>
    <xf numFmtId="0" fontId="7" fillId="8" borderId="32" xfId="5" applyBorder="1"/>
    <xf numFmtId="0" fontId="7" fillId="8" borderId="60" xfId="5" applyBorder="1"/>
    <xf numFmtId="0" fontId="1" fillId="2" borderId="84" xfId="1" applyBorder="1"/>
    <xf numFmtId="0" fontId="0" fillId="12" borderId="29" xfId="0" applyFill="1" applyBorder="1"/>
    <xf numFmtId="0" fontId="7" fillId="8" borderId="54" xfId="5" applyBorder="1"/>
    <xf numFmtId="0" fontId="0" fillId="0" borderId="38" xfId="0" applyBorder="1" applyAlignment="1">
      <alignment horizontal="center"/>
    </xf>
    <xf numFmtId="0" fontId="7" fillId="8" borderId="85" xfId="5" applyBorder="1" applyAlignment="1">
      <alignment horizontal="center"/>
    </xf>
    <xf numFmtId="0" fontId="7" fillId="8" borderId="86" xfId="5" applyBorder="1"/>
    <xf numFmtId="0" fontId="7" fillId="8" borderId="87" xfId="5" applyBorder="1"/>
    <xf numFmtId="0" fontId="7" fillId="8" borderId="88" xfId="5" applyBorder="1"/>
    <xf numFmtId="0" fontId="7" fillId="8" borderId="85" xfId="5" applyBorder="1"/>
    <xf numFmtId="0" fontId="0" fillId="12" borderId="47" xfId="0" applyFill="1" applyBorder="1"/>
    <xf numFmtId="0" fontId="7" fillId="8" borderId="89" xfId="5" applyBorder="1"/>
    <xf numFmtId="0" fontId="0" fillId="12" borderId="38" xfId="0" applyFill="1" applyBorder="1" applyAlignment="1">
      <alignment horizontal="center"/>
    </xf>
    <xf numFmtId="0" fontId="1" fillId="2" borderId="83" xfId="1" applyBorder="1"/>
    <xf numFmtId="0" fontId="0" fillId="0" borderId="22" xfId="4" applyFont="1" applyFill="1" applyBorder="1"/>
    <xf numFmtId="0" fontId="0" fillId="0" borderId="44" xfId="4" applyFont="1" applyFill="1" applyBorder="1"/>
    <xf numFmtId="0" fontId="0" fillId="0" borderId="24" xfId="4" applyFont="1" applyFill="1" applyBorder="1"/>
    <xf numFmtId="0" fontId="1" fillId="2" borderId="90" xfId="1" applyBorder="1"/>
    <xf numFmtId="0" fontId="1" fillId="2" borderId="60" xfId="1" applyBorder="1"/>
    <xf numFmtId="0" fontId="1" fillId="2" borderId="91" xfId="1" applyBorder="1"/>
    <xf numFmtId="0" fontId="5" fillId="5" borderId="6" xfId="2" applyBorder="1"/>
    <xf numFmtId="0" fontId="5" fillId="5" borderId="7" xfId="2" applyBorder="1"/>
    <xf numFmtId="0" fontId="16" fillId="0" borderId="16" xfId="0" applyFont="1" applyBorder="1"/>
    <xf numFmtId="0" fontId="16" fillId="0" borderId="17" xfId="0" applyFont="1" applyBorder="1"/>
    <xf numFmtId="0" fontId="12" fillId="0" borderId="3" xfId="4" applyFont="1" applyFill="1"/>
    <xf numFmtId="0" fontId="1" fillId="14" borderId="15" xfId="1" applyFill="1" applyBorder="1"/>
    <xf numFmtId="0" fontId="0" fillId="12" borderId="30" xfId="0" applyFill="1" applyBorder="1" applyAlignment="1">
      <alignment horizontal="center"/>
    </xf>
    <xf numFmtId="0" fontId="0" fillId="12" borderId="30" xfId="0" applyFill="1" applyBorder="1"/>
    <xf numFmtId="0" fontId="7" fillId="8" borderId="92" xfId="5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5" fillId="5" borderId="93" xfId="2" applyBorder="1"/>
    <xf numFmtId="0" fontId="0" fillId="14" borderId="58" xfId="0" applyFill="1" applyBorder="1"/>
    <xf numFmtId="0" fontId="0" fillId="12" borderId="29" xfId="0" applyFill="1" applyBorder="1" applyAlignment="1">
      <alignment horizontal="center"/>
    </xf>
    <xf numFmtId="0" fontId="1" fillId="2" borderId="61" xfId="1" applyBorder="1"/>
    <xf numFmtId="0" fontId="1" fillId="2" borderId="59" xfId="1" applyBorder="1"/>
    <xf numFmtId="0" fontId="1" fillId="2" borderId="94" xfId="1" applyBorder="1"/>
    <xf numFmtId="0" fontId="7" fillId="8" borderId="57" xfId="5" applyBorder="1"/>
    <xf numFmtId="0" fontId="7" fillId="8" borderId="42" xfId="5" applyBorder="1"/>
    <xf numFmtId="0" fontId="12" fillId="0" borderId="27" xfId="4" applyFont="1" applyFill="1" applyBorder="1"/>
    <xf numFmtId="0" fontId="10" fillId="0" borderId="38" xfId="0" applyFont="1" applyBorder="1"/>
    <xf numFmtId="0" fontId="7" fillId="8" borderId="95" xfId="5" applyBorder="1" applyAlignment="1">
      <alignment horizontal="center"/>
    </xf>
    <xf numFmtId="0" fontId="12" fillId="0" borderId="36" xfId="4" applyFont="1" applyFill="1" applyBorder="1"/>
    <xf numFmtId="0" fontId="15" fillId="0" borderId="0" xfId="0" applyFont="1"/>
    <xf numFmtId="0" fontId="12" fillId="0" borderId="30" xfId="0" applyFont="1" applyBorder="1"/>
    <xf numFmtId="0" fontId="14" fillId="7" borderId="26" xfId="4" applyFont="1" applyBorder="1"/>
    <xf numFmtId="0" fontId="7" fillId="8" borderId="55" xfId="5" applyBorder="1"/>
    <xf numFmtId="0" fontId="7" fillId="8" borderId="97" xfId="5" applyBorder="1"/>
    <xf numFmtId="0" fontId="7" fillId="8" borderId="96" xfId="5" applyBorder="1"/>
    <xf numFmtId="0" fontId="7" fillId="8" borderId="61" xfId="5" applyBorder="1"/>
    <xf numFmtId="0" fontId="1" fillId="2" borderId="45" xfId="1" applyBorder="1"/>
    <xf numFmtId="0" fontId="1" fillId="2" borderId="41" xfId="1" applyBorder="1"/>
    <xf numFmtId="0" fontId="0" fillId="12" borderId="17" xfId="0" applyFill="1" applyBorder="1"/>
    <xf numFmtId="0" fontId="0" fillId="12" borderId="18" xfId="0" applyFill="1" applyBorder="1"/>
    <xf numFmtId="0" fontId="10" fillId="0" borderId="18" xfId="0" applyFont="1" applyBorder="1"/>
    <xf numFmtId="0" fontId="7" fillId="8" borderId="94" xfId="5" applyBorder="1"/>
    <xf numFmtId="0" fontId="0" fillId="7" borderId="36" xfId="4" applyFont="1" applyBorder="1"/>
    <xf numFmtId="0" fontId="7" fillId="8" borderId="98" xfId="5" applyBorder="1"/>
    <xf numFmtId="0" fontId="1" fillId="2" borderId="39" xfId="1" applyBorder="1"/>
    <xf numFmtId="0" fontId="12" fillId="7" borderId="99" xfId="4" applyFont="1" applyBorder="1"/>
    <xf numFmtId="0" fontId="12" fillId="7" borderId="100" xfId="4" applyFont="1" applyBorder="1"/>
    <xf numFmtId="0" fontId="12" fillId="7" borderId="101" xfId="4" applyFont="1" applyBorder="1"/>
    <xf numFmtId="0" fontId="12" fillId="7" borderId="102" xfId="4" applyFont="1" applyBorder="1"/>
    <xf numFmtId="0" fontId="12" fillId="7" borderId="103" xfId="4" applyFont="1" applyBorder="1"/>
    <xf numFmtId="0" fontId="12" fillId="7" borderId="104" xfId="4" applyFont="1" applyBorder="1"/>
    <xf numFmtId="0" fontId="12" fillId="7" borderId="105" xfId="4" applyFont="1" applyBorder="1"/>
    <xf numFmtId="0" fontId="12" fillId="7" borderId="106" xfId="4" applyFont="1" applyBorder="1"/>
    <xf numFmtId="0" fontId="12" fillId="7" borderId="109" xfId="4" applyFont="1" applyBorder="1"/>
    <xf numFmtId="0" fontId="12" fillId="7" borderId="110" xfId="4" applyFont="1" applyBorder="1"/>
    <xf numFmtId="0" fontId="12" fillId="7" borderId="111" xfId="4" applyFont="1" applyBorder="1"/>
    <xf numFmtId="0" fontId="1" fillId="2" borderId="43" xfId="1" applyBorder="1"/>
    <xf numFmtId="0" fontId="12" fillId="7" borderId="108" xfId="4" applyFont="1" applyBorder="1"/>
    <xf numFmtId="0" fontId="1" fillId="2" borderId="29" xfId="1" applyBorder="1"/>
    <xf numFmtId="0" fontId="0" fillId="7" borderId="115" xfId="4" applyFont="1" applyBorder="1"/>
    <xf numFmtId="0" fontId="0" fillId="7" borderId="116" xfId="4" applyFont="1" applyBorder="1"/>
    <xf numFmtId="0" fontId="1" fillId="2" borderId="114" xfId="1" applyBorder="1"/>
    <xf numFmtId="0" fontId="0" fillId="12" borderId="114" xfId="0" applyFill="1" applyBorder="1"/>
    <xf numFmtId="0" fontId="0" fillId="7" borderId="117" xfId="4" applyFont="1" applyBorder="1"/>
    <xf numFmtId="0" fontId="0" fillId="0" borderId="46" xfId="4" applyFont="1" applyFill="1" applyBorder="1"/>
    <xf numFmtId="0" fontId="0" fillId="0" borderId="33" xfId="4" applyFont="1" applyFill="1" applyBorder="1"/>
    <xf numFmtId="0" fontId="0" fillId="7" borderId="118" xfId="4" applyFont="1" applyBorder="1"/>
    <xf numFmtId="0" fontId="0" fillId="7" borderId="23" xfId="4" applyFont="1" applyBorder="1"/>
    <xf numFmtId="0" fontId="0" fillId="7" borderId="119" xfId="4" applyFont="1" applyBorder="1"/>
    <xf numFmtId="0" fontId="14" fillId="7" borderId="107" xfId="4" applyFont="1" applyBorder="1"/>
    <xf numFmtId="0" fontId="14" fillId="7" borderId="109" xfId="4" applyFont="1" applyBorder="1"/>
    <xf numFmtId="0" fontId="0" fillId="12" borderId="16" xfId="0" applyFill="1" applyBorder="1"/>
    <xf numFmtId="0" fontId="12" fillId="7" borderId="31" xfId="4" applyFont="1" applyBorder="1"/>
    <xf numFmtId="0" fontId="12" fillId="7" borderId="34" xfId="4" applyFont="1" applyBorder="1"/>
    <xf numFmtId="0" fontId="13" fillId="12" borderId="30" xfId="0" applyFont="1" applyFill="1" applyBorder="1"/>
    <xf numFmtId="0" fontId="12" fillId="0" borderId="29" xfId="0" applyFont="1" applyBorder="1"/>
    <xf numFmtId="0" fontId="12" fillId="0" borderId="31" xfId="4" applyFont="1" applyFill="1" applyBorder="1"/>
    <xf numFmtId="0" fontId="0" fillId="0" borderId="0" xfId="4" applyFont="1" applyFill="1" applyBorder="1"/>
    <xf numFmtId="0" fontId="14" fillId="7" borderId="122" xfId="4" applyFont="1" applyBorder="1"/>
    <xf numFmtId="0" fontId="12" fillId="7" borderId="112" xfId="4" applyFont="1" applyBorder="1"/>
    <xf numFmtId="0" fontId="12" fillId="7" borderId="11" xfId="4" applyFont="1" applyBorder="1"/>
    <xf numFmtId="0" fontId="12" fillId="7" borderId="123" xfId="4" applyFont="1" applyBorder="1"/>
    <xf numFmtId="0" fontId="12" fillId="7" borderId="113" xfId="4" applyFont="1" applyBorder="1"/>
    <xf numFmtId="0" fontId="12" fillId="7" borderId="121" xfId="4" applyFont="1" applyBorder="1"/>
    <xf numFmtId="0" fontId="12" fillId="7" borderId="49" xfId="4" applyFont="1" applyBorder="1"/>
    <xf numFmtId="0" fontId="12" fillId="7" borderId="124" xfId="4" applyFont="1" applyBorder="1"/>
    <xf numFmtId="0" fontId="12" fillId="7" borderId="125" xfId="4" applyFont="1" applyBorder="1"/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1" fillId="2" borderId="68" xfId="1" applyBorder="1"/>
    <xf numFmtId="0" fontId="18" fillId="0" borderId="0" xfId="0" applyFont="1"/>
    <xf numFmtId="0" fontId="12" fillId="11" borderId="126" xfId="7" applyFont="1" applyBorder="1"/>
    <xf numFmtId="0" fontId="14" fillId="11" borderId="126" xfId="7" applyFont="1" applyBorder="1"/>
    <xf numFmtId="0" fontId="2" fillId="0" borderId="4" xfId="0" applyFont="1" applyBorder="1"/>
    <xf numFmtId="0" fontId="5" fillId="5" borderId="0" xfId="2" applyBorder="1"/>
    <xf numFmtId="0" fontId="1" fillId="2" borderId="0" xfId="1" applyBorder="1"/>
    <xf numFmtId="0" fontId="1" fillId="2" borderId="38" xfId="1" applyBorder="1"/>
    <xf numFmtId="0" fontId="1" fillId="2" borderId="30" xfId="1" applyBorder="1"/>
    <xf numFmtId="0" fontId="10" fillId="0" borderId="17" xfId="0" applyFont="1" applyBorder="1"/>
    <xf numFmtId="0" fontId="12" fillId="12" borderId="37" xfId="0" applyFont="1" applyFill="1" applyBorder="1"/>
    <xf numFmtId="0" fontId="12" fillId="0" borderId="0" xfId="8" applyFont="1" applyFill="1" applyBorder="1"/>
    <xf numFmtId="0" fontId="10" fillId="0" borderId="0" xfId="8" applyFill="1" applyBorder="1"/>
    <xf numFmtId="0" fontId="14" fillId="15" borderId="38" xfId="0" applyFont="1" applyFill="1" applyBorder="1"/>
    <xf numFmtId="0" fontId="12" fillId="9" borderId="38" xfId="0" applyFont="1" applyFill="1" applyBorder="1"/>
    <xf numFmtId="0" fontId="0" fillId="9" borderId="38" xfId="0" applyFill="1" applyBorder="1"/>
    <xf numFmtId="0" fontId="10" fillId="8" borderId="56" xfId="5" applyFont="1" applyBorder="1"/>
    <xf numFmtId="0" fontId="7" fillId="8" borderId="62" xfId="5" applyBorder="1"/>
    <xf numFmtId="0" fontId="7" fillId="8" borderId="127" xfId="5" applyBorder="1"/>
    <xf numFmtId="0" fontId="7" fillId="8" borderId="63" xfId="5" applyBorder="1"/>
    <xf numFmtId="0" fontId="10" fillId="8" borderId="71" xfId="5" applyFont="1" applyBorder="1"/>
    <xf numFmtId="0" fontId="10" fillId="8" borderId="82" xfId="5" applyFont="1" applyBorder="1"/>
    <xf numFmtId="0" fontId="19" fillId="2" borderId="1" xfId="1" applyFont="1"/>
    <xf numFmtId="0" fontId="17" fillId="8" borderId="56" xfId="5" applyFont="1" applyBorder="1"/>
    <xf numFmtId="0" fontId="12" fillId="7" borderId="27" xfId="4" applyFont="1" applyBorder="1"/>
    <xf numFmtId="0" fontId="0" fillId="7" borderId="31" xfId="4" applyFont="1" applyBorder="1"/>
    <xf numFmtId="0" fontId="0" fillId="7" borderId="12" xfId="4" applyFont="1" applyBorder="1"/>
    <xf numFmtId="0" fontId="12" fillId="7" borderId="10" xfId="4" applyFont="1" applyBorder="1"/>
    <xf numFmtId="0" fontId="10" fillId="7" borderId="19" xfId="4" applyFont="1" applyBorder="1"/>
    <xf numFmtId="0" fontId="0" fillId="7" borderId="13" xfId="4" applyFont="1" applyBorder="1"/>
    <xf numFmtId="0" fontId="12" fillId="11" borderId="130" xfId="7" applyFont="1" applyBorder="1"/>
    <xf numFmtId="0" fontId="12" fillId="11" borderId="131" xfId="7" applyFont="1" applyBorder="1"/>
    <xf numFmtId="0" fontId="12" fillId="7" borderId="9" xfId="4" applyFont="1" applyBorder="1"/>
    <xf numFmtId="0" fontId="12" fillId="7" borderId="12" xfId="4" applyFont="1" applyBorder="1"/>
    <xf numFmtId="0" fontId="12" fillId="7" borderId="13" xfId="4" applyFont="1" applyBorder="1"/>
    <xf numFmtId="0" fontId="12" fillId="7" borderId="28" xfId="4" applyFont="1" applyBorder="1"/>
    <xf numFmtId="0" fontId="12" fillId="11" borderId="126" xfId="7" applyFont="1" applyBorder="1" applyAlignment="1">
      <alignment horizontal="center"/>
    </xf>
    <xf numFmtId="0" fontId="14" fillId="7" borderId="33" xfId="4" applyFont="1" applyBorder="1"/>
    <xf numFmtId="0" fontId="14" fillId="7" borderId="9" xfId="4" applyFont="1" applyBorder="1"/>
    <xf numFmtId="0" fontId="12" fillId="14" borderId="20" xfId="0" applyFont="1" applyFill="1" applyBorder="1"/>
    <xf numFmtId="0" fontId="12" fillId="8" borderId="54" xfId="5" applyFont="1" applyBorder="1"/>
    <xf numFmtId="0" fontId="12" fillId="8" borderId="89" xfId="5" applyFont="1" applyBorder="1"/>
    <xf numFmtId="0" fontId="14" fillId="4" borderId="58" xfId="0" applyFont="1" applyFill="1" applyBorder="1" applyAlignment="1">
      <alignment horizontal="center"/>
    </xf>
    <xf numFmtId="0" fontId="14" fillId="4" borderId="58" xfId="0" applyFont="1" applyFill="1" applyBorder="1" applyAlignment="1">
      <alignment horizontal="center" vertical="center" wrapText="1"/>
    </xf>
    <xf numFmtId="0" fontId="12" fillId="8" borderId="64" xfId="5" applyFont="1" applyBorder="1"/>
    <xf numFmtId="0" fontId="12" fillId="8" borderId="87" xfId="5" applyFont="1" applyBorder="1"/>
    <xf numFmtId="0" fontId="14" fillId="4" borderId="58" xfId="0" applyFont="1" applyFill="1" applyBorder="1"/>
    <xf numFmtId="0" fontId="7" fillId="8" borderId="132" xfId="5" applyBorder="1"/>
    <xf numFmtId="0" fontId="12" fillId="0" borderId="22" xfId="4" applyFont="1" applyFill="1" applyBorder="1"/>
    <xf numFmtId="0" fontId="12" fillId="18" borderId="0" xfId="0" applyFont="1" applyFill="1"/>
    <xf numFmtId="0" fontId="14" fillId="12" borderId="38" xfId="0" applyFont="1" applyFill="1" applyBorder="1"/>
    <xf numFmtId="0" fontId="0" fillId="12" borderId="16" xfId="0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1" fillId="2" borderId="40" xfId="1" applyBorder="1"/>
    <xf numFmtId="0" fontId="0" fillId="7" borderId="35" xfId="4" applyFont="1" applyBorder="1"/>
    <xf numFmtId="0" fontId="14" fillId="2" borderId="60" xfId="1" applyFont="1" applyBorder="1"/>
    <xf numFmtId="0" fontId="12" fillId="12" borderId="17" xfId="0" applyFont="1" applyFill="1" applyBorder="1"/>
    <xf numFmtId="0" fontId="14" fillId="2" borderId="94" xfId="1" applyFont="1" applyBorder="1"/>
    <xf numFmtId="0" fontId="12" fillId="7" borderId="25" xfId="4" applyFont="1" applyBorder="1"/>
    <xf numFmtId="0" fontId="14" fillId="4" borderId="37" xfId="0" applyFont="1" applyFill="1" applyBorder="1" applyAlignment="1">
      <alignment horizontal="center" vertical="center" wrapText="1"/>
    </xf>
    <xf numFmtId="0" fontId="12" fillId="8" borderId="66" xfId="5" applyFont="1" applyBorder="1"/>
    <xf numFmtId="0" fontId="12" fillId="8" borderId="59" xfId="5" applyFont="1" applyBorder="1"/>
    <xf numFmtId="0" fontId="12" fillId="12" borderId="29" xfId="0" applyFont="1" applyFill="1" applyBorder="1"/>
    <xf numFmtId="0" fontId="12" fillId="8" borderId="88" xfId="5" applyFont="1" applyBorder="1"/>
    <xf numFmtId="0" fontId="12" fillId="8" borderId="85" xfId="5" applyFont="1" applyBorder="1"/>
    <xf numFmtId="0" fontId="12" fillId="12" borderId="47" xfId="0" applyFont="1" applyFill="1" applyBorder="1"/>
    <xf numFmtId="0" fontId="14" fillId="2" borderId="83" xfId="1" applyFont="1" applyBorder="1"/>
    <xf numFmtId="0" fontId="12" fillId="12" borderId="38" xfId="0" applyFont="1" applyFill="1" applyBorder="1"/>
    <xf numFmtId="0" fontId="10" fillId="8" borderId="54" xfId="5" applyFont="1" applyBorder="1"/>
    <xf numFmtId="0" fontId="10" fillId="8" borderId="89" xfId="5" applyFont="1" applyBorder="1"/>
    <xf numFmtId="0" fontId="5" fillId="5" borderId="8" xfId="2" applyBorder="1"/>
    <xf numFmtId="0" fontId="12" fillId="7" borderId="26" xfId="4" applyFont="1" applyBorder="1"/>
    <xf numFmtId="0" fontId="10" fillId="7" borderId="3" xfId="4" applyFont="1"/>
    <xf numFmtId="0" fontId="9" fillId="11" borderId="61" xfId="7" applyBorder="1"/>
    <xf numFmtId="0" fontId="9" fillId="11" borderId="30" xfId="7" applyBorder="1"/>
    <xf numFmtId="0" fontId="0" fillId="7" borderId="19" xfId="4" applyFont="1" applyBorder="1" applyAlignment="1">
      <alignment vertical="center" wrapText="1"/>
    </xf>
    <xf numFmtId="0" fontId="0" fillId="7" borderId="121" xfId="4" applyFont="1" applyBorder="1"/>
    <xf numFmtId="0" fontId="0" fillId="7" borderId="49" xfId="4" applyFont="1" applyBorder="1"/>
    <xf numFmtId="0" fontId="14" fillId="7" borderId="31" xfId="4" applyFont="1" applyBorder="1"/>
    <xf numFmtId="0" fontId="14" fillId="7" borderId="12" xfId="4" applyFont="1" applyBorder="1"/>
    <xf numFmtId="0" fontId="14" fillId="7" borderId="34" xfId="4" applyFont="1" applyBorder="1"/>
    <xf numFmtId="0" fontId="12" fillId="7" borderId="36" xfId="4" applyFont="1" applyBorder="1" applyAlignment="1">
      <alignment vertical="center" wrapText="1"/>
    </xf>
    <xf numFmtId="0" fontId="0" fillId="7" borderId="48" xfId="4" applyFont="1" applyBorder="1"/>
    <xf numFmtId="0" fontId="12" fillId="7" borderId="133" xfId="4" applyFont="1" applyBorder="1"/>
    <xf numFmtId="0" fontId="0" fillId="7" borderId="34" xfId="4" applyFont="1" applyBorder="1"/>
    <xf numFmtId="0" fontId="0" fillId="16" borderId="16" xfId="0" applyFill="1" applyBorder="1"/>
    <xf numFmtId="0" fontId="0" fillId="16" borderId="4" xfId="0" applyFill="1" applyBorder="1"/>
    <xf numFmtId="0" fontId="0" fillId="16" borderId="5" xfId="0" applyFill="1" applyBorder="1"/>
    <xf numFmtId="0" fontId="0" fillId="7" borderId="134" xfId="4" applyFont="1" applyBorder="1"/>
    <xf numFmtId="0" fontId="0" fillId="7" borderId="114" xfId="4" applyFont="1" applyBorder="1"/>
    <xf numFmtId="2" fontId="6" fillId="6" borderId="0" xfId="3" applyNumberFormat="1"/>
    <xf numFmtId="0" fontId="12" fillId="0" borderId="44" xfId="4" applyFont="1" applyFill="1" applyBorder="1"/>
    <xf numFmtId="0" fontId="12" fillId="0" borderId="24" xfId="4" applyFont="1" applyFill="1" applyBorder="1"/>
    <xf numFmtId="0" fontId="12" fillId="0" borderId="17" xfId="4" applyFont="1" applyFill="1" applyBorder="1"/>
    <xf numFmtId="0" fontId="12" fillId="0" borderId="0" xfId="4" applyFont="1" applyFill="1" applyBorder="1"/>
    <xf numFmtId="0" fontId="12" fillId="17" borderId="50" xfId="4" applyFont="1" applyFill="1" applyBorder="1"/>
    <xf numFmtId="0" fontId="12" fillId="11" borderId="6" xfId="7" applyFont="1" applyBorder="1"/>
    <xf numFmtId="0" fontId="10" fillId="8" borderId="64" xfId="5" applyFont="1" applyBorder="1"/>
    <xf numFmtId="0" fontId="21" fillId="0" borderId="33" xfId="4" applyFont="1" applyFill="1" applyBorder="1"/>
    <xf numFmtId="0" fontId="12" fillId="13" borderId="0" xfId="0" applyFont="1" applyFill="1"/>
    <xf numFmtId="0" fontId="0" fillId="13" borderId="8" xfId="0" applyFill="1" applyBorder="1"/>
    <xf numFmtId="0" fontId="12" fillId="13" borderId="6" xfId="0" applyFont="1" applyFill="1" applyBorder="1"/>
    <xf numFmtId="0" fontId="0" fillId="13" borderId="7" xfId="0" applyFill="1" applyBorder="1"/>
    <xf numFmtId="0" fontId="12" fillId="13" borderId="38" xfId="0" applyFont="1" applyFill="1" applyBorder="1"/>
    <xf numFmtId="0" fontId="12" fillId="13" borderId="30" xfId="0" applyFont="1" applyFill="1" applyBorder="1"/>
    <xf numFmtId="0" fontId="12" fillId="19" borderId="29" xfId="0" applyFont="1" applyFill="1" applyBorder="1"/>
    <xf numFmtId="0" fontId="12" fillId="19" borderId="4" xfId="0" applyFont="1" applyFill="1" applyBorder="1"/>
    <xf numFmtId="0" fontId="0" fillId="19" borderId="5" xfId="0" applyFill="1" applyBorder="1"/>
    <xf numFmtId="0" fontId="10" fillId="7" borderId="36" xfId="4" applyFont="1" applyBorder="1"/>
    <xf numFmtId="0" fontId="10" fillId="7" borderId="35" xfId="4" applyFont="1" applyBorder="1"/>
    <xf numFmtId="0" fontId="9" fillId="11" borderId="38" xfId="7" applyBorder="1"/>
    <xf numFmtId="0" fontId="9" fillId="11" borderId="137" xfId="7" applyBorder="1"/>
    <xf numFmtId="0" fontId="9" fillId="11" borderId="138" xfId="7" applyBorder="1"/>
    <xf numFmtId="0" fontId="9" fillId="11" borderId="15" xfId="7" applyBorder="1"/>
    <xf numFmtId="0" fontId="9" fillId="11" borderId="129" xfId="7" applyBorder="1"/>
    <xf numFmtId="0" fontId="9" fillId="11" borderId="139" xfId="7" applyBorder="1"/>
    <xf numFmtId="0" fontId="7" fillId="8" borderId="140" xfId="5" applyBorder="1" applyAlignment="1">
      <alignment horizontal="center"/>
    </xf>
    <xf numFmtId="0" fontId="9" fillId="11" borderId="29" xfId="7" applyBorder="1" applyAlignment="1">
      <alignment horizontal="center"/>
    </xf>
    <xf numFmtId="0" fontId="9" fillId="11" borderId="47" xfId="7" applyBorder="1" applyAlignment="1">
      <alignment horizontal="center"/>
    </xf>
    <xf numFmtId="0" fontId="9" fillId="11" borderId="135" xfId="7" applyBorder="1"/>
    <xf numFmtId="0" fontId="9" fillId="11" borderId="114" xfId="7" applyBorder="1"/>
    <xf numFmtId="0" fontId="0" fillId="12" borderId="141" xfId="0" applyFill="1" applyBorder="1" applyAlignment="1">
      <alignment horizontal="center"/>
    </xf>
    <xf numFmtId="0" fontId="0" fillId="12" borderId="142" xfId="0" applyFill="1" applyBorder="1" applyAlignment="1">
      <alignment horizontal="center"/>
    </xf>
    <xf numFmtId="0" fontId="0" fillId="12" borderId="120" xfId="0" applyFill="1" applyBorder="1" applyAlignment="1">
      <alignment horizontal="center"/>
    </xf>
    <xf numFmtId="0" fontId="9" fillId="11" borderId="136" xfId="7" applyBorder="1"/>
    <xf numFmtId="0" fontId="9" fillId="11" borderId="143" xfId="7" applyBorder="1"/>
    <xf numFmtId="0" fontId="9" fillId="11" borderId="72" xfId="7" applyBorder="1"/>
    <xf numFmtId="0" fontId="9" fillId="11" borderId="73" xfId="7" applyBorder="1"/>
    <xf numFmtId="0" fontId="9" fillId="11" borderId="74" xfId="7" applyBorder="1"/>
    <xf numFmtId="0" fontId="9" fillId="11" borderId="128" xfId="7" applyBorder="1"/>
    <xf numFmtId="0" fontId="9" fillId="11" borderId="68" xfId="7" applyBorder="1"/>
    <xf numFmtId="0" fontId="9" fillId="11" borderId="75" xfId="7" applyBorder="1"/>
    <xf numFmtId="0" fontId="9" fillId="11" borderId="76" xfId="7" applyBorder="1"/>
    <xf numFmtId="0" fontId="9" fillId="11" borderId="77" xfId="7" applyBorder="1"/>
    <xf numFmtId="0" fontId="0" fillId="12" borderId="6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2" fillId="12" borderId="0" xfId="0" applyFont="1" applyFill="1"/>
    <xf numFmtId="0" fontId="10" fillId="7" borderId="11" xfId="4" applyFont="1" applyBorder="1"/>
    <xf numFmtId="0" fontId="0" fillId="7" borderId="3" xfId="4" applyFont="1" applyAlignment="1">
      <alignment vertical="center" wrapText="1"/>
    </xf>
    <xf numFmtId="0" fontId="22" fillId="0" borderId="0" xfId="0" applyFont="1"/>
    <xf numFmtId="0" fontId="14" fillId="18" borderId="29" xfId="0" applyFont="1" applyFill="1" applyBorder="1"/>
    <xf numFmtId="0" fontId="23" fillId="2" borderId="145" xfId="9" applyBorder="1"/>
    <xf numFmtId="0" fontId="23" fillId="2" borderId="146" xfId="9" applyBorder="1"/>
    <xf numFmtId="0" fontId="23" fillId="2" borderId="147" xfId="9" applyBorder="1"/>
    <xf numFmtId="0" fontId="23" fillId="2" borderId="148" xfId="9" applyBorder="1"/>
    <xf numFmtId="0" fontId="23" fillId="2" borderId="149" xfId="9" applyBorder="1"/>
    <xf numFmtId="0" fontId="23" fillId="2" borderId="150" xfId="9" applyBorder="1"/>
    <xf numFmtId="0" fontId="23" fillId="2" borderId="151" xfId="9" applyBorder="1"/>
    <xf numFmtId="0" fontId="23" fillId="2" borderId="152" xfId="9" applyBorder="1"/>
    <xf numFmtId="0" fontId="12" fillId="0" borderId="9" xfId="4" applyFont="1" applyFill="1" applyBorder="1"/>
    <xf numFmtId="0" fontId="12" fillId="0" borderId="11" xfId="4" applyFont="1" applyFill="1" applyBorder="1"/>
    <xf numFmtId="0" fontId="12" fillId="7" borderId="153" xfId="4" applyFont="1" applyBorder="1"/>
    <xf numFmtId="0" fontId="12" fillId="7" borderId="46" xfId="4" applyFont="1" applyBorder="1"/>
    <xf numFmtId="0" fontId="12" fillId="7" borderId="44" xfId="4" applyFont="1" applyBorder="1"/>
    <xf numFmtId="0" fontId="2" fillId="7" borderId="26" xfId="4" applyFont="1" applyBorder="1"/>
    <xf numFmtId="0" fontId="0" fillId="0" borderId="31" xfId="4" applyFont="1" applyFill="1" applyBorder="1"/>
    <xf numFmtId="0" fontId="0" fillId="0" borderId="12" xfId="4" applyFont="1" applyFill="1" applyBorder="1"/>
    <xf numFmtId="0" fontId="2" fillId="7" borderId="33" xfId="4" applyFont="1" applyBorder="1"/>
    <xf numFmtId="0" fontId="0" fillId="0" borderId="8" xfId="4" applyFont="1" applyFill="1" applyBorder="1"/>
    <xf numFmtId="0" fontId="0" fillId="0" borderId="6" xfId="4" applyFont="1" applyFill="1" applyBorder="1"/>
    <xf numFmtId="0" fontId="0" fillId="0" borderId="7" xfId="4" applyFont="1" applyFill="1" applyBorder="1"/>
    <xf numFmtId="0" fontId="10" fillId="7" borderId="102" xfId="4" applyFont="1" applyBorder="1"/>
    <xf numFmtId="0" fontId="0" fillId="12" borderId="58" xfId="0" applyFill="1" applyBorder="1" applyAlignment="1">
      <alignment horizontal="center"/>
    </xf>
    <xf numFmtId="0" fontId="20" fillId="0" borderId="0" xfId="0" applyFont="1"/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</cellXfs>
  <cellStyles count="10">
    <cellStyle name="20% - Accent1" xfId="2" builtinId="30"/>
    <cellStyle name="Bad" xfId="7" builtinId="27"/>
    <cellStyle name="Calculation" xfId="1" builtinId="22"/>
    <cellStyle name="Good" xfId="3" builtinId="26"/>
    <cellStyle name="Input" xfId="5" builtinId="20"/>
    <cellStyle name="Neutral" xfId="6" builtinId="28"/>
    <cellStyle name="Normal" xfId="0" builtinId="0"/>
    <cellStyle name="Note" xfId="4" builtinId="10"/>
    <cellStyle name="Output" xfId="9" builtinId="21"/>
    <cellStyle name="Warning Text" xfId="8" builtinId="1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99FFCC"/>
      <color rgb="FFFF99CC"/>
      <color rgb="FFFF7C80"/>
      <color rgb="FFCCECFF"/>
      <color rgb="FFB1D7C2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212680</xdr:colOff>
      <xdr:row>37</xdr:row>
      <xdr:rowOff>139115</xdr:rowOff>
    </xdr:from>
    <xdr:to>
      <xdr:col>14</xdr:col>
      <xdr:colOff>19083</xdr:colOff>
      <xdr:row>39</xdr:row>
      <xdr:rowOff>54485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718595" y="7805578"/>
          <a:ext cx="3744177" cy="333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7030A0"/>
              </a:solidFill>
            </a:rPr>
            <a:t>Also own a house in Ivory Hill, Tusk </a:t>
          </a:r>
          <a:r>
            <a:rPr lang="en-GB" sz="1100" b="1" baseline="0">
              <a:solidFill>
                <a:srgbClr val="7030A0"/>
              </a:solidFill>
            </a:rPr>
            <a:t> (3*, Stab+1)</a:t>
          </a:r>
          <a:endParaRPr lang="en-GB" sz="1100" b="1">
            <a:solidFill>
              <a:srgbClr val="7030A0"/>
            </a:solidFill>
          </a:endParaRPr>
        </a:p>
      </xdr:txBody>
    </xdr:sp>
    <xdr:clientData/>
  </xdr:twoCellAnchor>
  <xdr:twoCellAnchor>
    <xdr:from>
      <xdr:col>26</xdr:col>
      <xdr:colOff>577159</xdr:colOff>
      <xdr:row>10</xdr:row>
      <xdr:rowOff>7728</xdr:rowOff>
    </xdr:from>
    <xdr:to>
      <xdr:col>34</xdr:col>
      <xdr:colOff>156828</xdr:colOff>
      <xdr:row>33</xdr:row>
      <xdr:rowOff>188260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25E8C1-BBCE-41A0-98C6-21F7FC143A73}"/>
            </a:ext>
          </a:extLst>
        </xdr:cNvPr>
        <xdr:cNvSpPr txBox="1"/>
      </xdr:nvSpPr>
      <xdr:spPr>
        <a:xfrm>
          <a:off x="17544359" y="2039728"/>
          <a:ext cx="4608869" cy="4828732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u="none" baseline="0">
              <a:solidFill>
                <a:srgbClr val="FF0000"/>
              </a:solidFill>
            </a:rPr>
            <a:t>Plans 4719 - 24.6bp to spend.</a:t>
          </a:r>
        </a:p>
        <a:p>
          <a:endParaRPr lang="en-GB" sz="1400" u="none" baseline="0">
            <a:solidFill>
              <a:srgbClr val="FF0000"/>
            </a:solidFill>
          </a:endParaRPr>
        </a:p>
        <a:p>
          <a:r>
            <a:rPr lang="en-GB" sz="1400" u="none" baseline="0">
              <a:solidFill>
                <a:sysClr val="windowText" lastClr="000000"/>
              </a:solidFill>
            </a:rPr>
            <a:t>Small Wall &gt; Gt wall (3BP)  (Loy+1, Stab+1 Def+2)  </a:t>
          </a:r>
          <a:r>
            <a:rPr lang="en-GB" sz="1400" u="none" baseline="0">
              <a:solidFill>
                <a:srgbClr val="FF0000"/>
              </a:solidFill>
            </a:rPr>
            <a:t>Done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wall and paved sreets fo Mound  (3bp)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Loy+3, Stab+3  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Drains</a:t>
          </a:r>
          <a:r>
            <a:rPr lang="en-GB" sz="140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40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 sz="140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400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400"/>
            <a:t> Drains to Outer  (2bp  Loy +2</a:t>
          </a:r>
          <a:r>
            <a:rPr lang="en-GB" sz="1400" baseline="0"/>
            <a:t>  Stab +2) </a:t>
          </a:r>
          <a:r>
            <a:rPr lang="en-GB" sz="1400" baseline="0">
              <a:solidFill>
                <a:srgbClr val="FF0000"/>
              </a:solidFill>
            </a:rPr>
            <a:t>done</a:t>
          </a:r>
          <a:endParaRPr lang="en-GB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Upgrade Fort Farm &gt; Gt Farm 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Gt Farm Hamlet &amp; MW Weavers Craft Shop  (cost 5.5)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 sz="1400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Gt Farm Hamlet &amp; MW Spinners Craft Shop cost 5.5)  (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pPr eaLnBrk="1" fontAlgn="auto" latinLnBrk="0" hangingPunct="1"/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MW Dyer in new didtrict 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(2,5)</a:t>
          </a:r>
          <a:endParaRPr lang="en-GB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Gt Farm Hamlet  in mound(cost 3)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400">
            <a:solidFill>
              <a:srgbClr val="FF0000"/>
            </a:solidFill>
            <a:effectLst/>
          </a:endParaRPr>
        </a:p>
        <a:p>
          <a:endParaRPr lang="en-GB" sz="1400" u="none" baseline="0">
            <a:solidFill>
              <a:sysClr val="windowText" lastClr="000000"/>
            </a:solidFill>
          </a:endParaRPr>
        </a:p>
        <a:p>
          <a:r>
            <a:rPr lang="en-GB" sz="1400" u="none" baseline="0">
              <a:solidFill>
                <a:sysClr val="windowText" lastClr="000000"/>
              </a:solidFill>
            </a:rPr>
            <a:t>1.1 BP left</a:t>
          </a:r>
        </a:p>
        <a:p>
          <a:endParaRPr lang="en-GB" sz="1400" u="none" baseline="0">
            <a:solidFill>
              <a:sysClr val="windowText" lastClr="000000"/>
            </a:solidFill>
          </a:endParaRPr>
        </a:p>
        <a:p>
          <a:r>
            <a:rPr lang="en-GB" sz="1100"/>
            <a:t>  </a:t>
          </a:r>
        </a:p>
        <a:p>
          <a:endParaRPr lang="en-GB" sz="1100"/>
        </a:p>
        <a:p>
          <a:endParaRPr lang="en-GB" sz="1100"/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Gt Farm Hamlet &amp; MW Dyers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Craft Shop</a:t>
          </a:r>
          <a:endParaRPr lang="en-GB">
            <a:effectLst/>
          </a:endParaRPr>
        </a:p>
        <a:p>
          <a:endParaRPr lang="en-GB" sz="1100"/>
        </a:p>
        <a:p>
          <a:r>
            <a:rPr lang="en-GB" sz="1100"/>
            <a:t>Same in Mound?</a:t>
          </a:r>
        </a:p>
      </xdr:txBody>
    </xdr:sp>
    <xdr:clientData/>
  </xdr:twoCellAnchor>
  <xdr:twoCellAnchor>
    <xdr:from>
      <xdr:col>26</xdr:col>
      <xdr:colOff>605116</xdr:colOff>
      <xdr:row>35</xdr:row>
      <xdr:rowOff>44823</xdr:rowOff>
    </xdr:from>
    <xdr:to>
      <xdr:col>33</xdr:col>
      <xdr:colOff>605117</xdr:colOff>
      <xdr:row>48</xdr:row>
      <xdr:rowOff>134469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A573381-66CA-E288-FF4A-A7FD5F04ED3B}"/>
            </a:ext>
          </a:extLst>
        </xdr:cNvPr>
        <xdr:cNvSpPr txBox="1"/>
      </xdr:nvSpPr>
      <xdr:spPr>
        <a:xfrm>
          <a:off x="17604440" y="6958852"/>
          <a:ext cx="4403912" cy="26445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Future development plans</a:t>
          </a:r>
        </a:p>
        <a:p>
          <a:endParaRPr lang="en-GB" sz="1100"/>
        </a:p>
        <a:p>
          <a:r>
            <a:rPr lang="en-GB" sz="1100"/>
            <a:t>Drains across the town.</a:t>
          </a:r>
        </a:p>
        <a:p>
          <a:endParaRPr lang="en-GB" sz="1100"/>
        </a:p>
        <a:p>
          <a:r>
            <a:rPr lang="en-GB" sz="1100"/>
            <a:t>Dominate the Wool</a:t>
          </a:r>
          <a:r>
            <a:rPr lang="en-GB" sz="1100" baseline="0"/>
            <a:t> Trade.</a:t>
          </a:r>
        </a:p>
        <a:p>
          <a:r>
            <a:rPr lang="en-GB" sz="1100" baseline="0"/>
            <a:t>Shearers,  Comber/carders, Spinners, Weavers, Fullers, Dyers, Tailors</a:t>
          </a:r>
        </a:p>
        <a:p>
          <a:endParaRPr lang="en-GB" sz="1100" baseline="0"/>
        </a:p>
        <a:p>
          <a:r>
            <a:rPr lang="en-GB" sz="1100" baseline="0"/>
            <a:t>Adoven -  HH &gt; Friary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269631</xdr:colOff>
      <xdr:row>30</xdr:row>
      <xdr:rowOff>160907</xdr:rowOff>
    </xdr:from>
    <xdr:to>
      <xdr:col>34</xdr:col>
      <xdr:colOff>293077</xdr:colOff>
      <xdr:row>85</xdr:row>
      <xdr:rowOff>14471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7526000" y="5834876"/>
          <a:ext cx="4994031" cy="10193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ysClr val="windowText" lastClr="000000"/>
              </a:solidFill>
            </a:rPr>
            <a:t>4719 developments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/>
            <a:t>New Dawn:</a:t>
          </a:r>
          <a:br>
            <a:rPr lang="en-GB"/>
          </a:br>
          <a:r>
            <a:rPr lang="en-GB"/>
            <a:t>  Sundance Square:</a:t>
          </a:r>
          <a:br>
            <a:rPr lang="en-GB"/>
          </a:br>
          <a:r>
            <a:rPr lang="en-GB">
              <a:solidFill>
                <a:srgbClr val="FF0000"/>
              </a:solidFill>
            </a:rPr>
            <a:t>    2   BP: Upgrade Fort to Garrison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    1.5 BP: Upgrade Local Market to Regional Market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    2.5 BP: Build Hospital</a:t>
          </a:r>
          <a:br>
            <a:rPr lang="en-GB"/>
          </a:br>
          <a:br>
            <a:rPr lang="en-GB"/>
          </a:br>
          <a:r>
            <a:rPr lang="en-GB"/>
            <a:t>  Merchant Quarter:</a:t>
          </a:r>
          <a:br>
            <a:rPr lang="en-GB"/>
          </a:br>
          <a:r>
            <a:rPr lang="en-GB">
              <a:solidFill>
                <a:srgbClr val="FF0000"/>
              </a:solidFill>
            </a:rPr>
            <a:t>    1   BP: Upgrade Serai to Caravanserai</a:t>
          </a:r>
          <a:br>
            <a:rPr lang="en-GB"/>
          </a:br>
          <a:r>
            <a:rPr lang="en-GB"/>
            <a:t>  </a:t>
          </a:r>
          <a:r>
            <a:rPr lang="en-GB">
              <a:solidFill>
                <a:srgbClr val="FF0000"/>
              </a:solidFill>
            </a:rPr>
            <a:t>  2   BP: Upgrade 2x Mule-Train to Armed Caravan</a:t>
          </a:r>
          <a:br>
            <a:rPr lang="en-GB"/>
          </a:br>
          <a:br>
            <a:rPr lang="en-GB"/>
          </a:br>
          <a:r>
            <a:rPr lang="en-GB"/>
            <a:t>  Duskside:</a:t>
          </a:r>
          <a:br>
            <a:rPr lang="en-GB"/>
          </a:br>
          <a:r>
            <a:rPr lang="en-GB">
              <a:solidFill>
                <a:srgbClr val="FF0000"/>
              </a:solidFill>
            </a:rPr>
            <a:t>    1   BP: Build District Walls</a:t>
          </a:r>
          <a:br>
            <a:rPr lang="en-GB"/>
          </a:br>
          <a:r>
            <a:rPr lang="en-GB"/>
            <a:t>    </a:t>
          </a:r>
          <a:r>
            <a:rPr lang="en-GB">
              <a:solidFill>
                <a:srgbClr val="FF0000"/>
              </a:solidFill>
            </a:rPr>
            <a:t>6.5 BP: Build Shopping Court</a:t>
          </a:r>
          <a:br>
            <a:rPr lang="en-GB"/>
          </a:br>
          <a:r>
            <a:rPr lang="en-GB"/>
            <a:t>    </a:t>
          </a:r>
          <a:r>
            <a:rPr lang="en-GB">
              <a:solidFill>
                <a:srgbClr val="FF0000"/>
              </a:solidFill>
            </a:rPr>
            <a:t>0   BP: Build Mansion (was actually free last round but didn't get it added to the sheet)</a:t>
          </a:r>
          <a:br>
            <a:rPr lang="en-GB"/>
          </a:br>
          <a:br>
            <a:rPr lang="en-GB"/>
          </a:br>
          <a:r>
            <a:rPr lang="en-GB"/>
            <a:t>  Dawnward:</a:t>
          </a:r>
          <a:br>
            <a:rPr lang="en-GB"/>
          </a:br>
          <a:r>
            <a:rPr lang="en-GB">
              <a:solidFill>
                <a:srgbClr val="FF0000"/>
              </a:solidFill>
            </a:rPr>
            <a:t>    1   BP: Build District Walls</a:t>
          </a:r>
          <a:br>
            <a:rPr lang="en-GB"/>
          </a:br>
          <a:r>
            <a:rPr lang="en-GB"/>
            <a:t>    </a:t>
          </a:r>
          <a:r>
            <a:rPr lang="en-GB">
              <a:solidFill>
                <a:srgbClr val="FF0000"/>
              </a:solidFill>
            </a:rPr>
            <a:t>1   BP: Upgrade Magic Shop (1) to Magic Shop (2)</a:t>
          </a:r>
          <a:br>
            <a:rPr lang="en-GB">
              <a:solidFill>
                <a:srgbClr val="FF0000"/>
              </a:solidFill>
            </a:rPr>
          </a:br>
          <a:r>
            <a:rPr lang="en-GB"/>
            <a:t>  </a:t>
          </a:r>
          <a:r>
            <a:rPr lang="en-GB">
              <a:solidFill>
                <a:srgbClr val="FF0000"/>
              </a:solidFill>
            </a:rPr>
            <a:t>  1   BP: Build Components Shop</a:t>
          </a:r>
          <a:br>
            <a:rPr lang="en-GB"/>
          </a:br>
          <a:r>
            <a:rPr lang="en-GB"/>
            <a:t>    </a:t>
          </a:r>
          <a:r>
            <a:rPr lang="en-GB">
              <a:solidFill>
                <a:srgbClr val="FF0000"/>
              </a:solidFill>
            </a:rPr>
            <a:t>3.5 BP: Build Herbalist</a:t>
          </a:r>
          <a:br>
            <a:rPr lang="en-GB"/>
          </a:br>
          <a:br>
            <a:rPr lang="en-GB"/>
          </a:br>
          <a:r>
            <a:rPr lang="en-GB"/>
            <a:t>  Forest Glen Training Compoud:</a:t>
          </a:r>
          <a:br>
            <a:rPr lang="en-GB"/>
          </a:br>
          <a:r>
            <a:rPr lang="en-GB"/>
            <a:t>    </a:t>
          </a:r>
          <a:r>
            <a:rPr lang="en-GB">
              <a:solidFill>
                <a:srgbClr val="FF0000"/>
              </a:solidFill>
            </a:rPr>
            <a:t>1   BP: Add Great Shrine (Erastil) to Ranch (attached)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    2   BP: Upgrade Military School to Military College</a:t>
          </a:r>
          <a:br>
            <a:rPr lang="en-GB"/>
          </a:br>
          <a:br>
            <a:rPr lang="en-GB"/>
          </a:br>
          <a:r>
            <a:rPr lang="en-GB"/>
            <a:t>  </a:t>
          </a:r>
          <a:br>
            <a:rPr lang="en-GB"/>
          </a:br>
          <a:br>
            <a:rPr lang="en-GB"/>
          </a:br>
          <a:r>
            <a:rPr lang="en-GB"/>
            <a:t>Clan Stigmar Investments:</a:t>
          </a:r>
          <a:br>
            <a:rPr lang="en-GB"/>
          </a:br>
          <a:r>
            <a:rPr lang="en-GB"/>
            <a:t>New Dawn:</a:t>
          </a:r>
          <a:br>
            <a:rPr lang="en-GB"/>
          </a:br>
          <a:r>
            <a:rPr lang="en-GB"/>
            <a:t>  </a:t>
          </a:r>
          <a:r>
            <a:rPr lang="en-GB">
              <a:solidFill>
                <a:srgbClr val="FF0000"/>
              </a:solidFill>
            </a:rPr>
            <a:t>Merchant Quarter: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    2   BP: Miner's Guild Hall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    1.5 BP: Guild Lodgings + attached Shrine (Torag)</a:t>
          </a:r>
          <a:br>
            <a:rPr lang="en-GB">
              <a:solidFill>
                <a:srgbClr val="FF0000"/>
              </a:solidFill>
            </a:rPr>
          </a:br>
          <a:br>
            <a:rPr lang="en-GB"/>
          </a:br>
          <a:r>
            <a:rPr lang="en-GB"/>
            <a:t>You have agreed</a:t>
          </a:r>
          <a:br>
            <a:rPr lang="en-GB"/>
          </a:br>
          <a:br>
            <a:rPr lang="en-GB"/>
          </a:br>
          <a:r>
            <a:rPr lang="en-GB">
              <a:solidFill>
                <a:srgbClr val="FF0000"/>
              </a:solidFill>
            </a:rPr>
            <a:t>Rana – Lodging House</a:t>
          </a:r>
          <a:br>
            <a:rPr lang="en-GB">
              <a:solidFill>
                <a:srgbClr val="FF0000"/>
              </a:solidFill>
            </a:rPr>
          </a:b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Andalon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1.5 BP to upgrade the Holy House to a Chapel</a:t>
          </a:r>
          <a:br>
            <a:rPr lang="en-GB">
              <a:solidFill>
                <a:srgbClr val="FF0000"/>
              </a:solidFill>
            </a:rPr>
          </a:br>
          <a:r>
            <a:rPr lang="en-GB">
              <a:solidFill>
                <a:srgbClr val="FF0000"/>
              </a:solidFill>
            </a:rPr>
            <a:t>3.0 BP to purchase the Local Market and upgrade to a Reginal Market</a:t>
          </a:r>
        </a:p>
        <a:p>
          <a:endParaRPr lang="en-GB" sz="1100">
            <a:solidFill>
              <a:srgbClr val="FF0000"/>
            </a:solidFill>
          </a:endParaRP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Narlmarches Field Training Center (Hex 10):</a:t>
          </a:r>
          <a:b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   </a:t>
          </a:r>
          <a:r>
            <a:rPr lang="en-GB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1   BP: Claim Hex 10 -  part of</a:t>
          </a:r>
          <a:r>
            <a:rPr lang="en-GB" sz="110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Nature Reserve - 1bp returned and carried over</a:t>
          </a:r>
          <a:b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   4.0 BP: Build Redoubt </a:t>
          </a:r>
        </a:p>
        <a:p>
          <a:endParaRPr lang="en-GB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.8 to bank</a:t>
          </a:r>
        </a:p>
        <a:p>
          <a:endParaRPr lang="en-GB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196910</xdr:colOff>
      <xdr:row>71</xdr:row>
      <xdr:rowOff>152399</xdr:rowOff>
    </xdr:from>
    <xdr:to>
      <xdr:col>22</xdr:col>
      <xdr:colOff>192148</xdr:colOff>
      <xdr:row>76</xdr:row>
      <xdr:rowOff>60082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E94FC-CF09-4B1B-A80C-EEAB41B8C27D}"/>
            </a:ext>
          </a:extLst>
        </xdr:cNvPr>
        <xdr:cNvSpPr txBox="1"/>
      </xdr:nvSpPr>
      <xdr:spPr>
        <a:xfrm>
          <a:off x="11146264" y="13540153"/>
          <a:ext cx="4414838" cy="84552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accent6">
                  <a:lumMod val="75000"/>
                </a:schemeClr>
              </a:solidFill>
            </a:rPr>
            <a:t>Restrictions:  Village  can be developed to Size 6.  However, it cannot be developed into a town,  any secondary developments must be 'Green Sympathetic).  On edge of 'Nature' reserve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519479</xdr:colOff>
      <xdr:row>77</xdr:row>
      <xdr:rowOff>87923</xdr:rowOff>
    </xdr:from>
    <xdr:to>
      <xdr:col>32</xdr:col>
      <xdr:colOff>335783</xdr:colOff>
      <xdr:row>91</xdr:row>
      <xdr:rowOff>93784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3CC548-776B-6E64-782E-AF896A70F52A}"/>
            </a:ext>
          </a:extLst>
        </xdr:cNvPr>
        <xdr:cNvSpPr txBox="1"/>
      </xdr:nvSpPr>
      <xdr:spPr>
        <a:xfrm>
          <a:off x="17471048" y="13463954"/>
          <a:ext cx="3544243" cy="2631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4719 - Claim 6 &amp; 11</a:t>
          </a:r>
        </a:p>
        <a:p>
          <a:endParaRPr lang="en-GB" sz="1100"/>
        </a:p>
        <a:p>
          <a:r>
            <a:rPr lang="en-GB" sz="1100"/>
            <a:t>Suffield &amp; Nutbush</a:t>
          </a:r>
        </a:p>
        <a:p>
          <a:endParaRPr lang="en-GB" sz="1100"/>
        </a:p>
        <a:p>
          <a:r>
            <a:rPr lang="en-GB" sz="1100" baseline="0"/>
            <a:t>Watch Tower,   (1bp)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Tavern,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(1bp)</a:t>
          </a:r>
          <a:endParaRPr lang="en-GB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/>
            <a:t>Graveyard  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(1bp)</a:t>
          </a:r>
          <a:endParaRPr lang="en-GB">
            <a:effectLst/>
          </a:endParaRPr>
        </a:p>
        <a:p>
          <a:r>
            <a:rPr lang="en-GB" sz="1100" baseline="0"/>
            <a:t>DELEM Local Base  (3.5)</a:t>
          </a:r>
        </a:p>
        <a:p>
          <a:r>
            <a:rPr lang="en-GB" sz="1100" baseline="0"/>
            <a:t> Farm  (2)</a:t>
          </a:r>
        </a:p>
        <a:p>
          <a:r>
            <a:rPr lang="en-GB" sz="1100" baseline="0"/>
            <a:t>Palisade (1)</a:t>
          </a:r>
        </a:p>
        <a:p>
          <a:endParaRPr lang="en-GB" sz="1100" baseline="0"/>
        </a:p>
        <a:p>
          <a:r>
            <a:rPr lang="en-GB" sz="1100" baseline="0"/>
            <a:t>Def 1,  Econ 3, Loy 2, Stab 3 = </a:t>
          </a:r>
        </a:p>
        <a:p>
          <a:endParaRPr lang="en-GB" sz="1100" baseline="0"/>
        </a:p>
        <a:p>
          <a:r>
            <a:rPr lang="en-GB" sz="1100" baseline="0"/>
            <a:t>cost 19 bp - total  </a:t>
          </a:r>
          <a:r>
            <a:rPr lang="en-GB" sz="1100" baseline="0">
              <a:solidFill>
                <a:srgbClr val="FF0000"/>
              </a:solidFill>
            </a:rPr>
            <a:t>(Done)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  <xdr:twoCellAnchor>
    <xdr:from>
      <xdr:col>26</xdr:col>
      <xdr:colOff>339969</xdr:colOff>
      <xdr:row>15</xdr:row>
      <xdr:rowOff>33494</xdr:rowOff>
    </xdr:from>
    <xdr:to>
      <xdr:col>33</xdr:col>
      <xdr:colOff>70338</xdr:colOff>
      <xdr:row>40</xdr:row>
      <xdr:rowOff>12560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C7E43D-FD97-432A-4F88-61F48308AE26}"/>
            </a:ext>
          </a:extLst>
        </xdr:cNvPr>
        <xdr:cNvSpPr txBox="1"/>
      </xdr:nvSpPr>
      <xdr:spPr>
        <a:xfrm>
          <a:off x="17819077" y="2882202"/>
          <a:ext cx="4079630" cy="46917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Nutbush &amp; Suffield</a:t>
          </a:r>
          <a:r>
            <a:rPr lang="en-GB" sz="1100" b="1" baseline="0"/>
            <a:t> (</a:t>
          </a:r>
          <a:r>
            <a:rPr lang="en-GB" sz="1100" b="1" baseline="0">
              <a:solidFill>
                <a:srgbClr val="FF0000"/>
              </a:solidFill>
            </a:rPr>
            <a:t>Done)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Wall upgrade &gt; City wall (cost 5bp) _1 Loy,+1 stab, +3 def </a:t>
          </a:r>
          <a:r>
            <a:rPr lang="en-GB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>
            <a:solidFill>
              <a:srgbClr val="FF0000"/>
            </a:solidFill>
            <a:effectLst/>
          </a:endParaRPr>
        </a:p>
        <a:p>
          <a:r>
            <a:rPr lang="en-GB" sz="1100" b="1">
              <a:solidFill>
                <a:sysClr val="windowText" lastClr="000000"/>
              </a:solidFill>
            </a:rPr>
            <a:t>DELEM - Local &gt; Regional Mareket   </a:t>
          </a:r>
          <a:r>
            <a:rPr lang="en-GB" sz="1100" b="1">
              <a:solidFill>
                <a:srgbClr val="FF0000"/>
              </a:solidFill>
            </a:rPr>
            <a:t>Done</a:t>
          </a:r>
        </a:p>
        <a:p>
          <a:endParaRPr lang="en-GB" sz="1100" b="1"/>
        </a:p>
        <a:p>
          <a:r>
            <a:rPr lang="en-GB" sz="1100" b="1"/>
            <a:t>Start by boosting Loy and Stab</a:t>
          </a:r>
        </a:p>
        <a:p>
          <a:endParaRPr lang="en-GB" sz="1100" b="1"/>
        </a:p>
        <a:p>
          <a:r>
            <a:rPr lang="en-GB" sz="1100" b="0"/>
            <a:t>Drains in Central (2bp)  </a:t>
          </a:r>
          <a:r>
            <a:rPr lang="en-GB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+2 loy,</a:t>
          </a: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+2 stab 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 sz="1100" b="0">
            <a:solidFill>
              <a:srgbClr val="FF0000"/>
            </a:solidFill>
          </a:endParaRPr>
        </a:p>
        <a:p>
          <a:r>
            <a:rPr lang="en-GB" sz="1100" b="1"/>
            <a:t>2x New Great Farms (6bp) 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 sz="1100" b="1">
            <a:solidFill>
              <a:srgbClr val="FF0000"/>
            </a:solidFill>
          </a:endParaRPr>
        </a:p>
        <a:p>
          <a:endParaRPr lang="en-GB" sz="1100" b="0"/>
        </a:p>
        <a:p>
          <a:r>
            <a:rPr lang="en-GB" sz="1100" b="0"/>
            <a:t>Look for moredistrict upgrades.  (drains 2rp/district +2 loy,</a:t>
          </a:r>
          <a:r>
            <a:rPr lang="en-GB" sz="1100" b="0" baseline="0"/>
            <a:t> +2 stab</a:t>
          </a:r>
          <a:endParaRPr lang="en-GB" sz="1100" b="0"/>
        </a:p>
        <a:p>
          <a:r>
            <a:rPr lang="en-GB" sz="1100" b="0"/>
            <a:t>Night</a:t>
          </a:r>
          <a:r>
            <a:rPr lang="en-GB" sz="1100" b="0" baseline="0"/>
            <a:t> soil collectors?</a:t>
          </a:r>
        </a:p>
        <a:p>
          <a:r>
            <a:rPr lang="en-GB" sz="1100" b="0" baseline="0"/>
            <a:t>Public Parks / gardens?</a:t>
          </a:r>
        </a:p>
        <a:p>
          <a:endParaRPr lang="en-GB" sz="1100" b="1" baseline="0"/>
        </a:p>
        <a:p>
          <a:r>
            <a:rPr lang="en-GB" sz="1100" b="1" baseline="0"/>
            <a:t>Then invest on behalf of the family.</a:t>
          </a:r>
        </a:p>
        <a:p>
          <a:endParaRPr lang="en-GB" sz="1100" b="1" baseline="0"/>
        </a:p>
        <a:p>
          <a:r>
            <a:rPr lang="en-GB" sz="1100" b="0" baseline="0"/>
            <a:t>Henry &amp; Bai = large tenement   </a:t>
          </a:r>
          <a:r>
            <a:rPr lang="en-GB" sz="1100" b="1" baseline="0">
              <a:solidFill>
                <a:srgbClr val="FF0000"/>
              </a:solidFill>
            </a:rPr>
            <a:t>done</a:t>
          </a:r>
        </a:p>
        <a:p>
          <a:r>
            <a:rPr lang="en-GB" sz="1100" b="0" baseline="0">
              <a:solidFill>
                <a:sysClr val="windowText" lastClr="000000"/>
              </a:solidFill>
            </a:rPr>
            <a:t>serai &gt; Caravanserai </a:t>
          </a:r>
          <a:r>
            <a:rPr lang="en-GB" sz="1100" b="1" baseline="0">
              <a:solidFill>
                <a:srgbClr val="FF0000"/>
              </a:solidFill>
            </a:rPr>
            <a:t>done</a:t>
          </a: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Roths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Carriage Park</a:t>
          </a:r>
          <a:r>
            <a:rPr lang="en-GB"/>
            <a:t> </a:t>
          </a:r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  <a:r>
            <a:rPr lang="en-GB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 sz="1100" b="1" baseline="0">
            <a:solidFill>
              <a:srgbClr val="FF0000"/>
            </a:solidFill>
          </a:endParaRPr>
        </a:p>
        <a:p>
          <a:endParaRPr lang="en-GB" sz="1100" b="0" baseline="0"/>
        </a:p>
        <a:p>
          <a:r>
            <a:rPr lang="en-GB" sz="1400" b="1" baseline="0">
              <a:solidFill>
                <a:srgbClr val="7030A0"/>
              </a:solidFill>
            </a:rPr>
            <a:t>If nothing else comes in -  Build a normal Farm</a:t>
          </a:r>
        </a:p>
        <a:p>
          <a:endParaRPr lang="en-GB" sz="1100" b="1" baseline="0"/>
        </a:p>
        <a:p>
          <a:endParaRPr lang="en-GB" sz="1100" b="1"/>
        </a:p>
      </xdr:txBody>
    </xdr:sp>
    <xdr:clientData/>
  </xdr:twoCellAnchor>
  <xdr:twoCellAnchor>
    <xdr:from>
      <xdr:col>27</xdr:col>
      <xdr:colOff>293077</xdr:colOff>
      <xdr:row>49</xdr:row>
      <xdr:rowOff>175845</xdr:rowOff>
    </xdr:from>
    <xdr:to>
      <xdr:col>32</xdr:col>
      <xdr:colOff>328246</xdr:colOff>
      <xdr:row>67</xdr:row>
      <xdr:rowOff>58614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314DB2D-391D-8A8E-E2B4-CEE2456403A6}"/>
            </a:ext>
          </a:extLst>
        </xdr:cNvPr>
        <xdr:cNvSpPr txBox="1"/>
      </xdr:nvSpPr>
      <xdr:spPr>
        <a:xfrm>
          <a:off x="18393508" y="9425353"/>
          <a:ext cx="3141784" cy="32590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Build-up</a:t>
          </a:r>
          <a:r>
            <a:rPr lang="en-GB" sz="1100" baseline="0"/>
            <a:t> updates</a:t>
          </a:r>
        </a:p>
        <a:p>
          <a:endParaRPr lang="en-GB" sz="1100" baseline="0"/>
        </a:p>
        <a:p>
          <a:r>
            <a:rPr lang="en-GB" sz="1100" baseline="0">
              <a:solidFill>
                <a:srgbClr val="FF0000"/>
              </a:solidFill>
            </a:rPr>
            <a:t>Orphanage (1.5) Loy+2, Stab+1 (Nutbush)</a:t>
          </a:r>
        </a:p>
        <a:p>
          <a:r>
            <a:rPr lang="en-GB" sz="1100" baseline="0">
              <a:solidFill>
                <a:srgbClr val="FF0000"/>
              </a:solidFill>
            </a:rPr>
            <a:t>Granary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(1.5) Loy+1, Stab+2 (Nutbush)</a:t>
          </a:r>
        </a:p>
        <a:p>
          <a:endParaRPr lang="en-GB" sz="110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Grant Farm (3)  Econ+2, Loy+1,Stab+1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131046</xdr:colOff>
      <xdr:row>4</xdr:row>
      <xdr:rowOff>64895</xdr:rowOff>
    </xdr:from>
    <xdr:to>
      <xdr:col>31</xdr:col>
      <xdr:colOff>120579</xdr:colOff>
      <xdr:row>7</xdr:row>
      <xdr:rowOff>97972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8038046" y="837781"/>
          <a:ext cx="1850990" cy="6209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>
              <a:solidFill>
                <a:srgbClr val="FF0000"/>
              </a:solidFill>
            </a:rPr>
            <a:t>Check debts to :</a:t>
          </a:r>
        </a:p>
        <a:p>
          <a:pPr lvl="0"/>
          <a:r>
            <a:rPr lang="en-GB" sz="1600"/>
            <a:t>1) Bank of Tusk</a:t>
          </a:r>
        </a:p>
      </xdr:txBody>
    </xdr:sp>
    <xdr:clientData/>
  </xdr:twoCellAnchor>
  <xdr:twoCellAnchor>
    <xdr:from>
      <xdr:col>26</xdr:col>
      <xdr:colOff>616942</xdr:colOff>
      <xdr:row>11</xdr:row>
      <xdr:rowOff>179279</xdr:rowOff>
    </xdr:from>
    <xdr:to>
      <xdr:col>32</xdr:col>
      <xdr:colOff>575073</xdr:colOff>
      <xdr:row>52</xdr:row>
      <xdr:rowOff>46389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CD9543-6D33-4307-BFE2-4D83D0AD83F1}"/>
            </a:ext>
          </a:extLst>
        </xdr:cNvPr>
        <xdr:cNvSpPr txBox="1"/>
      </xdr:nvSpPr>
      <xdr:spPr>
        <a:xfrm>
          <a:off x="17555113" y="2301993"/>
          <a:ext cx="3681046" cy="77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4719 - Right, so here's what I got: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&lt;pre&gt;Eastgate: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   Hex &amp; Fort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   Serai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1,5 Local Market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   Ox Train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Imladris (hex 16):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   Hex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   Watchtower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   Great Shrine (Ketephys)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1,5 Local Market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   Jetty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   Shallop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Whiterun district 1: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2,5 Hospital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3   Keeler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0   Armed Keeler to Keeler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Whiterun district 2: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   Wharf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  Armed Barge x2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Feyfalls district 1: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   Paved Streets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   Copper School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0   Armed Keeler to Keeler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Feyfalls district 2:</a:t>
          </a:r>
        </a:p>
        <a:p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2   Exotic Workshop to Magic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Shop (3)&lt;/pre&gt;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should cost 37.5 BPs, leaving me with 0,4 BPs leftover for next round. And with the Graveyard in Eastgate </a:t>
          </a:r>
          <a:r>
            <a:rPr lang="en-GB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and Lady Bai's Public School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it would put me at +8 Economy, +8 Loyalty, +8 Stability and +3 Defence (and +16 points in Special Economy). So everything should still be balanced (though just barely). I think.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3198</xdr:colOff>
      <xdr:row>7</xdr:row>
      <xdr:rowOff>11383</xdr:rowOff>
    </xdr:from>
    <xdr:to>
      <xdr:col>33</xdr:col>
      <xdr:colOff>613927</xdr:colOff>
      <xdr:row>39</xdr:row>
      <xdr:rowOff>174171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3E11B0-84CF-4137-9D71-BB69AEF58D7C}"/>
            </a:ext>
          </a:extLst>
        </xdr:cNvPr>
        <xdr:cNvSpPr txBox="1"/>
      </xdr:nvSpPr>
      <xdr:spPr>
        <a:xfrm>
          <a:off x="18073484" y="1372097"/>
          <a:ext cx="4333643" cy="62805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>
              <a:solidFill>
                <a:sysClr val="windowText" lastClr="000000"/>
              </a:solidFill>
              <a:effectLst/>
            </a:rPr>
            <a:t>4719  8 bp t0</a:t>
          </a:r>
          <a:r>
            <a:rPr lang="en-GB" baseline="0">
              <a:solidFill>
                <a:sysClr val="windowText" lastClr="000000"/>
              </a:solidFill>
              <a:effectLst/>
            </a:rPr>
            <a:t>  </a:t>
          </a:r>
          <a:r>
            <a:rPr lang="en-GB">
              <a:solidFill>
                <a:sysClr val="windowText" lastClr="000000"/>
              </a:solidFill>
              <a:effectLst/>
            </a:rPr>
            <a:t>spend</a:t>
          </a:r>
        </a:p>
        <a:p>
          <a:endParaRPr lang="en-GB">
            <a:solidFill>
              <a:sysClr val="windowText" lastClr="000000"/>
            </a:solidFill>
            <a:effectLst/>
          </a:endParaRPr>
        </a:p>
        <a:p>
          <a:r>
            <a:rPr lang="en-GB">
              <a:solidFill>
                <a:sysClr val="windowText" lastClr="000000"/>
              </a:solidFill>
              <a:effectLst/>
            </a:rPr>
            <a:t>Night Soill</a:t>
          </a:r>
          <a:r>
            <a:rPr lang="en-GB" baseline="0">
              <a:solidFill>
                <a:sysClr val="windowText" lastClr="000000"/>
              </a:solidFill>
              <a:effectLst/>
            </a:rPr>
            <a:t> Collectors (Homtom) cost 1bp  (Loy +2) (</a:t>
          </a:r>
          <a:r>
            <a:rPr lang="en-GB" baseline="0">
              <a:solidFill>
                <a:srgbClr val="FF0000"/>
              </a:solidFill>
              <a:effectLst/>
            </a:rPr>
            <a:t>done</a:t>
          </a:r>
          <a:r>
            <a:rPr lang="en-GB" baseline="0">
              <a:solidFill>
                <a:sysClr val="windowText" lastClr="000000"/>
              </a:solidFill>
              <a:effectLst/>
            </a:rPr>
            <a:t>)</a:t>
          </a:r>
        </a:p>
        <a:p>
          <a:r>
            <a:rPr lang="en-GB" baseline="0">
              <a:solidFill>
                <a:sysClr val="windowText" lastClr="000000"/>
              </a:solidFill>
              <a:effectLst/>
            </a:rPr>
            <a:t>District wall (Landard)  Cost 1  (Loy+1, Stab +1)(</a:t>
          </a:r>
          <a:r>
            <a:rPr lang="en-GB" baseline="0">
              <a:solidFill>
                <a:srgbClr val="FF0000"/>
              </a:solidFill>
              <a:effectLst/>
            </a:rPr>
            <a:t>Done</a:t>
          </a:r>
          <a:r>
            <a:rPr lang="en-GB" baseline="0">
              <a:solidFill>
                <a:sysClr val="windowText" lastClr="000000"/>
              </a:solidFill>
              <a:effectLst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District wall for Dockside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Pvaed Streets for Dockside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Paved Streets for Landard.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</a:t>
          </a:r>
          <a:endParaRPr lang="en-GB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Watchtower in Riverside  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(Done)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Paved Streets Riverside (</a:t>
          </a:r>
          <a:r>
            <a:rPr lang="en-GB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done)</a:t>
          </a:r>
          <a:endParaRPr lang="en-GB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solidFill>
              <a:srgbClr val="FF0000"/>
            </a:solidFill>
            <a:effectLst/>
          </a:endParaRPr>
        </a:p>
        <a:p>
          <a:r>
            <a:rPr lang="en-GB" baseline="0">
              <a:solidFill>
                <a:sysClr val="windowText" lastClr="000000"/>
              </a:solidFill>
              <a:effectLst/>
            </a:rPr>
            <a:t>1 left to bank</a:t>
          </a:r>
        </a:p>
        <a:p>
          <a:endParaRPr lang="en-GB" baseline="0">
            <a:solidFill>
              <a:sysClr val="windowText" lastClr="000000"/>
            </a:solidFill>
            <a:effectLst/>
          </a:endParaRPr>
        </a:p>
        <a:p>
          <a:endParaRPr lang="en-GB" baseline="0">
            <a:solidFill>
              <a:sysClr val="windowText" lastClr="000000"/>
            </a:solidFill>
            <a:effectLst/>
          </a:endParaRPr>
        </a:p>
        <a:p>
          <a:endParaRPr lang="en-GB" baseline="0">
            <a:solidFill>
              <a:sysClr val="windowText" lastClr="000000"/>
            </a:solidFill>
            <a:effectLst/>
          </a:endParaRPr>
        </a:p>
        <a:p>
          <a:r>
            <a:rPr lang="en-GB" sz="1400" b="1" u="sng" baseline="0">
              <a:solidFill>
                <a:sysClr val="windowText" lastClr="000000"/>
              </a:solidFill>
              <a:effectLst/>
            </a:rPr>
            <a:t>Investors</a:t>
          </a:r>
        </a:p>
        <a:p>
          <a:endParaRPr lang="en-GB" baseline="0">
            <a:solidFill>
              <a:sysClr val="windowText" lastClr="000000"/>
            </a:solidFill>
            <a:effectLst/>
          </a:endParaRPr>
        </a:p>
        <a:p>
          <a:r>
            <a:rPr lang="en-GB" baseline="0">
              <a:solidFill>
                <a:sysClr val="windowText" lastClr="000000"/>
              </a:solidFill>
              <a:effectLst/>
            </a:rPr>
            <a:t>Pemar has 2bp - Large Tenement in Dockside (</a:t>
          </a:r>
          <a:r>
            <a:rPr lang="en-GB" baseline="0">
              <a:solidFill>
                <a:srgbClr val="FF0000"/>
              </a:solidFill>
              <a:effectLst/>
            </a:rPr>
            <a:t>Done</a:t>
          </a:r>
          <a:r>
            <a:rPr lang="en-GB" baseline="0">
              <a:solidFill>
                <a:sysClr val="windowText" lastClr="000000"/>
              </a:solidFill>
              <a:effectLst/>
            </a:rPr>
            <a:t>)</a:t>
          </a:r>
        </a:p>
        <a:p>
          <a:endParaRPr lang="en-GB" baseline="0">
            <a:solidFill>
              <a:sysClr val="windowText" lastClr="000000"/>
            </a:solidFill>
            <a:effectLst/>
          </a:endParaRPr>
        </a:p>
        <a:p>
          <a:r>
            <a:rPr lang="en-GB" baseline="0">
              <a:solidFill>
                <a:sysClr val="windowText" lastClr="000000"/>
              </a:solidFill>
              <a:effectLst/>
            </a:rPr>
            <a:t>Cass:  Tavern &gt; Road House</a:t>
          </a:r>
        </a:p>
        <a:p>
          <a:endParaRPr lang="en-GB">
            <a:solidFill>
              <a:sysClr val="windowText" lastClr="000000"/>
            </a:solidFill>
            <a:effectLst/>
          </a:endParaRPr>
        </a:p>
        <a:p>
          <a:r>
            <a:rPr lang="en-GB"/>
            <a:t>V&amp;A</a:t>
          </a:r>
        </a:p>
        <a:p>
          <a:r>
            <a:rPr lang="en-GB" baseline="0"/>
            <a:t>   </a:t>
          </a:r>
          <a:r>
            <a:rPr lang="en-GB"/>
            <a:t>1 bp upgrade warehouse to Large warehouse 1E 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   1.5 bp upgrade Merchant store to Regional Market +1E +1L +1S </a:t>
          </a:r>
          <a:r>
            <a:rPr lang="en-GB">
              <a:solidFill>
                <a:srgbClr val="FF0000"/>
              </a:solidFill>
            </a:rPr>
            <a:t>donr</a:t>
          </a:r>
          <a:br>
            <a:rPr lang="en-GB"/>
          </a:br>
          <a:r>
            <a:rPr lang="en-GB"/>
            <a:t>   1 bp upgrade jetty to wharf 1E </a:t>
          </a:r>
          <a:r>
            <a:rPr lang="en-GB">
              <a:solidFill>
                <a:srgbClr val="FF0000"/>
              </a:solidFill>
            </a:rPr>
            <a:t>done</a:t>
          </a:r>
          <a:br>
            <a:rPr lang="en-GB"/>
          </a:br>
          <a:r>
            <a:rPr lang="en-GB"/>
            <a:t>   4 bp build Trade Exchange 1E 3L 3S  </a:t>
          </a:r>
          <a:r>
            <a:rPr lang="en-GB">
              <a:solidFill>
                <a:srgbClr val="FF0000"/>
              </a:solidFill>
            </a:rPr>
            <a:t>Done</a:t>
          </a:r>
        </a:p>
        <a:p>
          <a:endParaRPr lang="en-GB">
            <a:solidFill>
              <a:srgbClr val="FF0000"/>
            </a:solidFill>
            <a:effectLst/>
          </a:endParaRPr>
        </a:p>
        <a:p>
          <a:r>
            <a:rPr lang="en-GB">
              <a:solidFill>
                <a:sysClr val="windowText" lastClr="000000"/>
              </a:solidFill>
              <a:effectLst/>
            </a:rPr>
            <a:t>House Lebeda  </a:t>
          </a:r>
          <a:r>
            <a:rPr lang="en-GB">
              <a:solidFill>
                <a:srgbClr val="FF0000"/>
              </a:solidFill>
              <a:effectLst/>
            </a:rPr>
            <a:t>done</a:t>
          </a:r>
        </a:p>
        <a:p>
          <a:endParaRPr lang="en-GB">
            <a:solidFill>
              <a:srgbClr val="FF0000"/>
            </a:solidFill>
            <a:effectLst/>
          </a:endParaRPr>
        </a:p>
        <a:p>
          <a:r>
            <a:rPr lang="en-GB">
              <a:solidFill>
                <a:sysClr val="windowText" lastClr="000000"/>
              </a:solidFill>
              <a:effectLst/>
            </a:rPr>
            <a:t>New District (Riverside) </a:t>
          </a:r>
          <a:r>
            <a:rPr lang="en-GB">
              <a:solidFill>
                <a:srgbClr val="FF0000"/>
              </a:solidFill>
              <a:effectLst/>
            </a:rPr>
            <a:t>done</a:t>
          </a:r>
        </a:p>
        <a:p>
          <a:r>
            <a:rPr lang="en-GB">
              <a:solidFill>
                <a:sysClr val="windowText" lastClr="000000"/>
              </a:solidFill>
              <a:effectLst/>
            </a:rPr>
            <a:t>District Wall (riverside) </a:t>
          </a:r>
          <a:r>
            <a:rPr lang="en-GB">
              <a:solidFill>
                <a:srgbClr val="FF0000"/>
              </a:solidFill>
              <a:effectLst/>
            </a:rPr>
            <a:t>Done</a:t>
          </a:r>
        </a:p>
        <a:p>
          <a:r>
            <a:rPr lang="en-GB">
              <a:solidFill>
                <a:sysClr val="windowText" lastClr="000000"/>
              </a:solidFill>
              <a:effectLst/>
            </a:rPr>
            <a:t>Jetty, Serai (riverside) </a:t>
          </a:r>
          <a:r>
            <a:rPr lang="en-GB">
              <a:solidFill>
                <a:srgbClr val="FF0000"/>
              </a:solidFill>
              <a:effectLst/>
            </a:rPr>
            <a:t>Done</a:t>
          </a:r>
        </a:p>
        <a:p>
          <a:endParaRPr lang="en-GB">
            <a:solidFill>
              <a:srgbClr val="FF0000"/>
            </a:solidFill>
            <a:effectLst/>
          </a:endParaRPr>
        </a:p>
        <a:p>
          <a:r>
            <a:rPr lang="en-GB">
              <a:solidFill>
                <a:sysClr val="windowText" lastClr="000000"/>
              </a:solidFill>
              <a:effectLst/>
            </a:rPr>
            <a:t>Roths  Carriage park (Landard)  </a:t>
          </a:r>
          <a:r>
            <a:rPr lang="en-GB">
              <a:solidFill>
                <a:srgbClr val="FF0000"/>
              </a:solidFill>
              <a:effectLst/>
            </a:rPr>
            <a:t>done</a:t>
          </a:r>
        </a:p>
      </xdr:txBody>
    </xdr:sp>
    <xdr:clientData/>
  </xdr:twoCellAnchor>
  <xdr:twoCellAnchor>
    <xdr:from>
      <xdr:col>8</xdr:col>
      <xdr:colOff>724370</xdr:colOff>
      <xdr:row>16</xdr:row>
      <xdr:rowOff>122297</xdr:rowOff>
    </xdr:from>
    <xdr:to>
      <xdr:col>12</xdr:col>
      <xdr:colOff>37630</xdr:colOff>
      <xdr:row>20</xdr:row>
      <xdr:rowOff>18815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1D2EAFE-916A-F97F-5D36-0E071A62A76C}"/>
            </a:ext>
          </a:extLst>
        </xdr:cNvPr>
        <xdr:cNvSpPr txBox="1"/>
      </xdr:nvSpPr>
      <xdr:spPr>
        <a:xfrm>
          <a:off x="6331185" y="3132667"/>
          <a:ext cx="2502371" cy="460963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Leave space</a:t>
          </a:r>
          <a:r>
            <a:rPr lang="en-GB" sz="1100" b="1" baseline="0"/>
            <a:t> for V&amp;A to expand.</a:t>
          </a:r>
          <a:endParaRPr lang="en-GB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\OneDrive\Documents\Games\King%20Maker%20Revisted\Finances_files\finances-Houses-%20Dec%202022.xlsx" TargetMode="External"/><Relationship Id="rId1" Type="http://schemas.openxmlformats.org/officeDocument/2006/relationships/externalLinkPath" Target="finances-Houses-%20Dec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use leMaistre"/>
      <sheetName val="House Solanus"/>
      <sheetName val="House Aeris"/>
      <sheetName val="The Roths"/>
      <sheetName val="Dosalic"/>
      <sheetName val="House Lebeda"/>
      <sheetName val="M'Taro"/>
    </sheetNames>
    <sheetDataSet>
      <sheetData sheetId="0"/>
      <sheetData sheetId="1"/>
      <sheetData sheetId="2">
        <row r="3">
          <cell r="I3">
            <v>11.9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59999389629810485"/>
    <pageSetUpPr fitToPage="1"/>
  </sheetPr>
  <dimension ref="A1:AF114"/>
  <sheetViews>
    <sheetView tabSelected="1" topLeftCell="A15" zoomScale="79" zoomScaleNormal="79" workbookViewId="0">
      <selection activeCell="X41" sqref="X41"/>
    </sheetView>
  </sheetViews>
  <sheetFormatPr defaultRowHeight="14.4" x14ac:dyDescent="0.3"/>
  <cols>
    <col min="2" max="2" width="10.6640625" customWidth="1"/>
    <col min="3" max="3" width="18.109375" customWidth="1"/>
    <col min="5" max="6" width="4.109375" customWidth="1"/>
    <col min="7" max="7" width="21.5546875" customWidth="1"/>
    <col min="8" max="8" width="5.5546875" style="10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6" customWidth="1"/>
    <col min="19" max="19" width="27.109375" customWidth="1"/>
    <col min="20" max="24" width="6" customWidth="1"/>
    <col min="26" max="26" width="6.5546875" customWidth="1"/>
    <col min="31" max="31" width="11.21875" customWidth="1"/>
  </cols>
  <sheetData>
    <row r="1" spans="1:32" ht="15" thickBot="1" x14ac:dyDescent="0.35"/>
    <row r="2" spans="1:32" ht="18" x14ac:dyDescent="0.35">
      <c r="C2" s="24" t="s">
        <v>26</v>
      </c>
      <c r="D2" s="24">
        <f>D40+D3+D4</f>
        <v>36.900000000000006</v>
      </c>
      <c r="I2" s="9" t="s">
        <v>30</v>
      </c>
      <c r="J2" s="230">
        <f>J6+T6</f>
        <v>27</v>
      </c>
      <c r="K2" s="230">
        <f>K6+U6</f>
        <v>60</v>
      </c>
      <c r="L2" s="230">
        <f>L6+V6</f>
        <v>62</v>
      </c>
      <c r="M2" s="230">
        <f>M6+W6</f>
        <v>62</v>
      </c>
      <c r="N2" s="230">
        <f>N6+X6</f>
        <v>19</v>
      </c>
      <c r="O2" s="7"/>
      <c r="P2" s="7"/>
      <c r="W2" s="76" t="s">
        <v>144</v>
      </c>
      <c r="X2" s="77"/>
      <c r="Y2" s="78">
        <v>0.2</v>
      </c>
      <c r="Z2" s="79"/>
      <c r="AC2" s="293" t="s">
        <v>333</v>
      </c>
      <c r="AD2" s="294"/>
      <c r="AE2" s="294"/>
      <c r="AF2" s="295">
        <f>SUM(AF4:AF9)</f>
        <v>3</v>
      </c>
    </row>
    <row r="3" spans="1:32" ht="15" thickBot="1" x14ac:dyDescent="0.35">
      <c r="C3" s="23" t="s">
        <v>332</v>
      </c>
      <c r="D3" s="23">
        <f>AF2</f>
        <v>3</v>
      </c>
      <c r="W3" s="80" t="s">
        <v>142</v>
      </c>
      <c r="X3" s="81"/>
      <c r="Y3" s="82">
        <v>0.5</v>
      </c>
      <c r="AC3" s="20"/>
      <c r="AF3" s="15"/>
    </row>
    <row r="4" spans="1:32" ht="15" thickBot="1" x14ac:dyDescent="0.35">
      <c r="C4" s="23" t="s">
        <v>225</v>
      </c>
      <c r="D4" s="23"/>
      <c r="I4" s="1" t="s">
        <v>14</v>
      </c>
      <c r="J4" s="1"/>
      <c r="K4" s="1"/>
      <c r="Q4" s="54"/>
      <c r="R4" s="3"/>
      <c r="S4" s="3" t="s">
        <v>10</v>
      </c>
      <c r="T4" s="373" t="s">
        <v>9</v>
      </c>
      <c r="U4" s="373"/>
      <c r="AC4" s="20" t="s">
        <v>335</v>
      </c>
      <c r="AF4" s="15">
        <v>2</v>
      </c>
    </row>
    <row r="5" spans="1:32" ht="15.6" thickTop="1" thickBot="1" x14ac:dyDescent="0.35">
      <c r="G5" s="83" t="s">
        <v>148</v>
      </c>
      <c r="H5" s="84">
        <f>SUM(H8:H1142)</f>
        <v>99</v>
      </c>
      <c r="I5" s="1" t="s">
        <v>8</v>
      </c>
      <c r="J5" s="85" t="s">
        <v>143</v>
      </c>
      <c r="K5" s="2" t="s">
        <v>132</v>
      </c>
      <c r="L5" s="2" t="s">
        <v>63</v>
      </c>
      <c r="M5" s="2" t="s">
        <v>133</v>
      </c>
      <c r="N5" s="2" t="s">
        <v>134</v>
      </c>
      <c r="O5" s="2" t="s">
        <v>25</v>
      </c>
      <c r="P5" s="2" t="s">
        <v>149</v>
      </c>
      <c r="Q5" s="54"/>
      <c r="R5" s="3"/>
      <c r="S5" s="3" t="s">
        <v>8</v>
      </c>
      <c r="T5" s="86" t="s">
        <v>143</v>
      </c>
      <c r="U5" s="4" t="s">
        <v>132</v>
      </c>
      <c r="V5" s="4" t="s">
        <v>63</v>
      </c>
      <c r="W5" s="4" t="s">
        <v>133</v>
      </c>
      <c r="X5" s="4" t="s">
        <v>134</v>
      </c>
      <c r="Y5" s="4" t="s">
        <v>25</v>
      </c>
      <c r="Z5" s="2" t="s">
        <v>149</v>
      </c>
      <c r="AC5" s="20" t="s">
        <v>334</v>
      </c>
      <c r="AF5" s="15">
        <v>1</v>
      </c>
    </row>
    <row r="6" spans="1:32" ht="15" thickBot="1" x14ac:dyDescent="0.35">
      <c r="A6" s="87"/>
      <c r="B6" s="11" t="s">
        <v>0</v>
      </c>
      <c r="C6" s="11" t="s">
        <v>4</v>
      </c>
      <c r="D6" s="12" t="s">
        <v>5</v>
      </c>
      <c r="G6" s="88" t="s">
        <v>139</v>
      </c>
      <c r="H6" s="89">
        <f>H5*50</f>
        <v>4950</v>
      </c>
      <c r="J6" s="7">
        <f t="shared" ref="J6:O6" si="0">SUM(J9:J181)</f>
        <v>2</v>
      </c>
      <c r="K6" s="7">
        <f t="shared" si="0"/>
        <v>29</v>
      </c>
      <c r="L6" s="7">
        <f t="shared" si="0"/>
        <v>43</v>
      </c>
      <c r="M6" s="7">
        <f t="shared" si="0"/>
        <v>45</v>
      </c>
      <c r="N6" s="7">
        <f t="shared" si="0"/>
        <v>18</v>
      </c>
      <c r="O6" s="7">
        <f t="shared" si="0"/>
        <v>15.5</v>
      </c>
      <c r="P6" s="7"/>
      <c r="Q6" s="54"/>
      <c r="T6" s="7">
        <f t="shared" ref="T6:Y6" si="1">SUM(T9:T181)</f>
        <v>25</v>
      </c>
      <c r="U6" s="7">
        <f t="shared" si="1"/>
        <v>31</v>
      </c>
      <c r="V6" s="7">
        <f t="shared" si="1"/>
        <v>19</v>
      </c>
      <c r="W6" s="7">
        <f t="shared" si="1"/>
        <v>17</v>
      </c>
      <c r="X6" s="7">
        <f t="shared" si="1"/>
        <v>1</v>
      </c>
      <c r="Y6" s="7">
        <f t="shared" si="1"/>
        <v>28.5</v>
      </c>
      <c r="Z6" s="7"/>
      <c r="AC6" s="20"/>
      <c r="AF6" s="15"/>
    </row>
    <row r="7" spans="1:32" ht="15.6" thickTop="1" thickBot="1" x14ac:dyDescent="0.35">
      <c r="A7" s="90">
        <f>D2*0.4</f>
        <v>14.760000000000003</v>
      </c>
      <c r="B7" t="s">
        <v>96</v>
      </c>
      <c r="C7" t="s">
        <v>97</v>
      </c>
      <c r="D7" s="15">
        <v>13</v>
      </c>
      <c r="Q7" s="54"/>
      <c r="AC7" s="20"/>
      <c r="AF7" s="15"/>
    </row>
    <row r="8" spans="1:32" ht="15" thickBot="1" x14ac:dyDescent="0.35">
      <c r="A8" s="90">
        <f>D2*0.4</f>
        <v>14.760000000000003</v>
      </c>
      <c r="B8" t="s">
        <v>98</v>
      </c>
      <c r="C8" t="s">
        <v>99</v>
      </c>
      <c r="D8" s="15">
        <v>15</v>
      </c>
      <c r="G8" s="91" t="s">
        <v>38</v>
      </c>
      <c r="H8" s="92" t="s">
        <v>47</v>
      </c>
      <c r="I8" s="93" t="s">
        <v>150</v>
      </c>
      <c r="J8" s="94" t="s">
        <v>143</v>
      </c>
      <c r="K8" s="95" t="s">
        <v>132</v>
      </c>
      <c r="L8" s="95" t="s">
        <v>63</v>
      </c>
      <c r="M8" s="95" t="s">
        <v>133</v>
      </c>
      <c r="N8" s="95" t="s">
        <v>134</v>
      </c>
      <c r="O8" s="96" t="s">
        <v>25</v>
      </c>
      <c r="P8" s="96" t="s">
        <v>149</v>
      </c>
      <c r="Q8" s="97"/>
      <c r="R8" s="93"/>
      <c r="S8" s="93" t="s">
        <v>150</v>
      </c>
      <c r="T8" s="94" t="s">
        <v>143</v>
      </c>
      <c r="U8" s="95" t="s">
        <v>132</v>
      </c>
      <c r="V8" s="95" t="s">
        <v>63</v>
      </c>
      <c r="W8" s="95" t="s">
        <v>133</v>
      </c>
      <c r="X8" s="95" t="s">
        <v>134</v>
      </c>
      <c r="Y8" s="96" t="s">
        <v>25</v>
      </c>
      <c r="Z8" s="96" t="s">
        <v>149</v>
      </c>
      <c r="AC8" s="20"/>
      <c r="AF8" s="15"/>
    </row>
    <row r="9" spans="1:32" ht="15" thickBot="1" x14ac:dyDescent="0.35">
      <c r="A9" s="90">
        <f>D2*0.2</f>
        <v>7.3800000000000017</v>
      </c>
      <c r="B9" t="s">
        <v>228</v>
      </c>
      <c r="C9" t="s">
        <v>127</v>
      </c>
      <c r="D9" s="15">
        <v>13</v>
      </c>
      <c r="G9" s="47" t="s">
        <v>151</v>
      </c>
      <c r="H9" s="98" t="s">
        <v>152</v>
      </c>
      <c r="I9" s="231" t="s">
        <v>250</v>
      </c>
      <c r="J9" s="100"/>
      <c r="K9" s="18"/>
      <c r="L9" s="100"/>
      <c r="M9" s="100"/>
      <c r="N9" s="101"/>
      <c r="O9" s="102"/>
      <c r="P9" s="102"/>
      <c r="Q9" s="103"/>
      <c r="R9" s="99"/>
      <c r="S9" s="231" t="s">
        <v>250</v>
      </c>
      <c r="T9" s="100"/>
      <c r="U9" s="100"/>
      <c r="V9" s="100"/>
      <c r="W9" s="100"/>
      <c r="X9" s="101"/>
      <c r="Y9" s="102"/>
      <c r="Z9" s="102"/>
      <c r="AC9" s="21"/>
      <c r="AD9" s="13"/>
      <c r="AE9" s="13"/>
      <c r="AF9" s="14"/>
    </row>
    <row r="10" spans="1:32" x14ac:dyDescent="0.3">
      <c r="A10" s="20"/>
      <c r="C10" t="s">
        <v>6</v>
      </c>
      <c r="D10" s="15">
        <v>0</v>
      </c>
      <c r="G10" s="43" t="s">
        <v>153</v>
      </c>
      <c r="H10" s="104" t="s">
        <v>152</v>
      </c>
      <c r="I10" s="99" t="s">
        <v>362</v>
      </c>
      <c r="J10" s="100"/>
      <c r="K10" s="18"/>
      <c r="L10" s="100">
        <v>3</v>
      </c>
      <c r="M10" s="100">
        <v>3</v>
      </c>
      <c r="N10" s="101">
        <v>4</v>
      </c>
      <c r="O10" s="106"/>
      <c r="P10" s="106"/>
      <c r="Q10" s="103"/>
      <c r="R10" s="105"/>
      <c r="S10" s="105"/>
      <c r="T10" s="18"/>
      <c r="U10" s="18"/>
      <c r="V10" s="18"/>
      <c r="W10" s="18"/>
      <c r="X10" s="26"/>
      <c r="Y10" s="106"/>
      <c r="Z10" s="106"/>
    </row>
    <row r="11" spans="1:32" x14ac:dyDescent="0.3">
      <c r="A11" s="20"/>
      <c r="B11" t="s">
        <v>2</v>
      </c>
      <c r="D11" s="15">
        <v>0</v>
      </c>
      <c r="G11" s="110" t="s">
        <v>141</v>
      </c>
      <c r="H11" s="104" t="s">
        <v>152</v>
      </c>
      <c r="I11" s="105"/>
      <c r="J11" s="18"/>
      <c r="K11" s="18"/>
      <c r="L11" s="18"/>
      <c r="M11" s="18"/>
      <c r="N11" s="26"/>
      <c r="O11" s="106"/>
      <c r="P11" s="106"/>
      <c r="Q11" s="103"/>
      <c r="R11" s="105"/>
      <c r="S11" s="105"/>
      <c r="T11" s="18"/>
      <c r="U11" s="18"/>
      <c r="V11" s="18"/>
      <c r="W11" s="18"/>
      <c r="X11" s="26"/>
      <c r="Y11" s="106"/>
      <c r="Z11" s="106"/>
    </row>
    <row r="12" spans="1:32" ht="15" thickBot="1" x14ac:dyDescent="0.35">
      <c r="A12" s="20"/>
      <c r="B12" t="s">
        <v>42</v>
      </c>
      <c r="C12" t="s">
        <v>103</v>
      </c>
      <c r="D12" s="15"/>
      <c r="F12">
        <f>G12/50</f>
        <v>85</v>
      </c>
      <c r="G12" s="110">
        <f>SUM(H9:H96)*50</f>
        <v>4250</v>
      </c>
      <c r="H12" s="104"/>
      <c r="I12" s="105">
        <f>G12/50</f>
        <v>85</v>
      </c>
      <c r="J12" s="18"/>
      <c r="K12" s="18"/>
      <c r="L12" s="18"/>
      <c r="M12" s="18"/>
      <c r="N12" s="26"/>
      <c r="O12" s="106"/>
      <c r="P12" s="106"/>
      <c r="Q12" s="103"/>
      <c r="R12" s="105"/>
      <c r="S12" s="105"/>
      <c r="T12" s="18"/>
      <c r="U12" s="18"/>
      <c r="V12" s="18"/>
      <c r="W12" s="18"/>
      <c r="X12" s="26"/>
      <c r="Y12" s="106"/>
      <c r="Z12" s="106"/>
    </row>
    <row r="13" spans="1:32" ht="15" thickBot="1" x14ac:dyDescent="0.35">
      <c r="A13" s="20"/>
      <c r="B13" s="148" t="s">
        <v>105</v>
      </c>
      <c r="D13" s="15"/>
      <c r="G13" s="45" t="s">
        <v>154</v>
      </c>
      <c r="H13" s="92" t="s">
        <v>47</v>
      </c>
      <c r="I13" s="93" t="s">
        <v>150</v>
      </c>
      <c r="J13" s="94" t="s">
        <v>143</v>
      </c>
      <c r="K13" s="95" t="s">
        <v>132</v>
      </c>
      <c r="L13" s="95" t="s">
        <v>63</v>
      </c>
      <c r="M13" s="95" t="s">
        <v>133</v>
      </c>
      <c r="N13" s="95" t="s">
        <v>134</v>
      </c>
      <c r="O13" s="96" t="s">
        <v>25</v>
      </c>
      <c r="P13" s="96" t="s">
        <v>149</v>
      </c>
      <c r="Q13" s="97"/>
      <c r="R13" s="93"/>
      <c r="S13" s="93" t="s">
        <v>150</v>
      </c>
      <c r="T13" s="94" t="s">
        <v>143</v>
      </c>
      <c r="U13" s="95" t="s">
        <v>132</v>
      </c>
      <c r="V13" s="95" t="s">
        <v>63</v>
      </c>
      <c r="W13" s="95" t="s">
        <v>133</v>
      </c>
      <c r="X13" s="95" t="s">
        <v>134</v>
      </c>
      <c r="Y13" s="96" t="s">
        <v>25</v>
      </c>
      <c r="Z13" s="96" t="s">
        <v>149</v>
      </c>
    </row>
    <row r="14" spans="1:32" ht="15" thickBot="1" x14ac:dyDescent="0.35">
      <c r="A14" s="20"/>
      <c r="C14" s="5" t="s">
        <v>7</v>
      </c>
      <c r="D14" s="107">
        <f>SUM(D7:D13)</f>
        <v>41</v>
      </c>
      <c r="G14" s="46" t="s">
        <v>101</v>
      </c>
      <c r="H14" s="60" t="s">
        <v>152</v>
      </c>
      <c r="I14" s="68" t="s">
        <v>35</v>
      </c>
      <c r="J14" s="64"/>
      <c r="K14" s="64"/>
      <c r="L14" s="64">
        <v>1</v>
      </c>
      <c r="M14" s="64">
        <v>1</v>
      </c>
      <c r="N14" s="66"/>
      <c r="O14" s="69"/>
      <c r="P14" s="69"/>
      <c r="Q14" s="108"/>
      <c r="R14" s="109"/>
      <c r="S14" s="109" t="s">
        <v>249</v>
      </c>
      <c r="T14" s="64"/>
      <c r="U14" s="64"/>
      <c r="V14" s="64">
        <v>2</v>
      </c>
      <c r="W14" s="64">
        <v>2</v>
      </c>
      <c r="X14" s="66"/>
      <c r="Y14" s="69"/>
      <c r="Z14" s="69"/>
    </row>
    <row r="15" spans="1:32" ht="15.6" thickTop="1" thickBot="1" x14ac:dyDescent="0.35">
      <c r="A15" s="21"/>
      <c r="B15" s="13"/>
      <c r="C15" s="13"/>
      <c r="D15" s="14"/>
      <c r="G15" s="110" t="s">
        <v>155</v>
      </c>
      <c r="H15" s="111" t="s">
        <v>152</v>
      </c>
      <c r="I15" s="109" t="s">
        <v>130</v>
      </c>
      <c r="J15" s="64"/>
      <c r="K15" s="64"/>
      <c r="L15" s="64">
        <v>2</v>
      </c>
      <c r="M15" s="64">
        <v>2</v>
      </c>
      <c r="N15" s="114"/>
      <c r="O15" s="115"/>
      <c r="P15" s="115"/>
      <c r="Q15" s="116"/>
      <c r="R15" s="142"/>
      <c r="S15" s="142"/>
      <c r="T15" s="143"/>
      <c r="U15" s="143"/>
      <c r="V15" s="143"/>
      <c r="W15" s="143"/>
      <c r="X15" s="55"/>
      <c r="Y15" s="115"/>
      <c r="Z15" s="115"/>
    </row>
    <row r="16" spans="1:32" ht="15.6" thickTop="1" thickBot="1" x14ac:dyDescent="0.35">
      <c r="G16" s="244">
        <f>SUM(H16:H29)</f>
        <v>20</v>
      </c>
      <c r="H16" s="210">
        <f>MAX(K16:N16)+MAX(U16:X16)</f>
        <v>2</v>
      </c>
      <c r="I16" s="210" t="s">
        <v>102</v>
      </c>
      <c r="J16" s="210"/>
      <c r="K16" s="210"/>
      <c r="L16" s="210">
        <v>1</v>
      </c>
      <c r="M16" s="210">
        <v>1</v>
      </c>
      <c r="N16" s="210">
        <v>2</v>
      </c>
      <c r="O16" s="210">
        <f>(J16+K16)*$Y$3</f>
        <v>0</v>
      </c>
      <c r="P16" s="210"/>
      <c r="Q16" s="238"/>
      <c r="R16" s="150" t="s">
        <v>104</v>
      </c>
      <c r="S16" s="192" t="s">
        <v>353</v>
      </c>
      <c r="T16" s="191">
        <v>3</v>
      </c>
      <c r="U16" s="191"/>
      <c r="V16" s="191"/>
      <c r="W16" s="191"/>
      <c r="X16" s="241"/>
      <c r="Y16" s="155">
        <f>(T16+U16)*$Y$3</f>
        <v>1.5</v>
      </c>
      <c r="Z16" s="119"/>
    </row>
    <row r="17" spans="1:26" ht="15.6" thickTop="1" thickBot="1" x14ac:dyDescent="0.35">
      <c r="A17" s="19" t="s">
        <v>18</v>
      </c>
      <c r="B17" s="11"/>
      <c r="C17" s="11" t="s">
        <v>12</v>
      </c>
      <c r="D17" s="123">
        <f>(J6+K6)*$Y$3</f>
        <v>15.5</v>
      </c>
      <c r="G17" s="210"/>
      <c r="H17" s="210">
        <f t="shared" ref="H17:H29" si="2">MAX(K17:N17)+MAX(U17:X17)</f>
        <v>2</v>
      </c>
      <c r="I17" s="210"/>
      <c r="J17" s="210"/>
      <c r="K17" s="210"/>
      <c r="L17" s="210"/>
      <c r="M17" s="210"/>
      <c r="N17" s="210"/>
      <c r="O17" s="210">
        <f t="shared" ref="O17:O29" si="3">(J17+K17)*$Y$3</f>
        <v>0</v>
      </c>
      <c r="P17" s="210"/>
      <c r="Q17" s="238"/>
      <c r="R17" s="232"/>
      <c r="S17" s="38" t="s">
        <v>248</v>
      </c>
      <c r="T17" s="39"/>
      <c r="U17" s="39">
        <v>2</v>
      </c>
      <c r="V17" s="39"/>
      <c r="W17" s="39"/>
      <c r="X17" s="62"/>
      <c r="Y17" s="163">
        <f t="shared" ref="Y17:Y29" si="4">(T17+U17)*$Y$3</f>
        <v>1</v>
      </c>
      <c r="Z17" s="124"/>
    </row>
    <row r="18" spans="1:26" ht="15.6" thickTop="1" thickBot="1" x14ac:dyDescent="0.35">
      <c r="A18" s="20"/>
      <c r="C18" s="5" t="s">
        <v>13</v>
      </c>
      <c r="D18" s="125">
        <f>(J6+K6+T6+U6)*$Y$2</f>
        <v>17.400000000000002</v>
      </c>
      <c r="G18" s="210"/>
      <c r="H18" s="210">
        <f t="shared" si="2"/>
        <v>1</v>
      </c>
      <c r="I18" s="210" t="s">
        <v>39</v>
      </c>
      <c r="J18" s="210"/>
      <c r="K18" s="210"/>
      <c r="L18" s="210">
        <v>1</v>
      </c>
      <c r="M18" s="210"/>
      <c r="N18" s="210"/>
      <c r="O18" s="210">
        <f t="shared" si="3"/>
        <v>0</v>
      </c>
      <c r="P18" s="210"/>
      <c r="Q18" s="238"/>
      <c r="R18" s="232"/>
      <c r="S18" s="38" t="s">
        <v>189</v>
      </c>
      <c r="T18" s="39">
        <v>2</v>
      </c>
      <c r="U18" s="39"/>
      <c r="V18" s="39"/>
      <c r="W18" s="39"/>
      <c r="X18" s="62"/>
      <c r="Y18" s="163">
        <f t="shared" si="4"/>
        <v>1</v>
      </c>
      <c r="Z18" s="124"/>
    </row>
    <row r="19" spans="1:26" ht="15.6" thickTop="1" thickBot="1" x14ac:dyDescent="0.35">
      <c r="A19" s="21"/>
      <c r="B19" s="13"/>
      <c r="C19" s="126" t="s">
        <v>7</v>
      </c>
      <c r="D19" s="127">
        <f>SUM(D17:D18)</f>
        <v>32.900000000000006</v>
      </c>
      <c r="G19" s="210"/>
      <c r="H19" s="210">
        <f>MAX(K19:N19)+MAX(U19:X19)</f>
        <v>2</v>
      </c>
      <c r="I19" s="210" t="s">
        <v>207</v>
      </c>
      <c r="J19" s="210"/>
      <c r="K19" s="210"/>
      <c r="L19" s="210"/>
      <c r="M19" s="210">
        <v>2</v>
      </c>
      <c r="N19" s="210"/>
      <c r="O19" s="210">
        <f t="shared" si="3"/>
        <v>0</v>
      </c>
      <c r="P19" s="210"/>
      <c r="Q19" s="238"/>
      <c r="R19" s="232"/>
      <c r="S19" s="38" t="s">
        <v>352</v>
      </c>
      <c r="T19" s="39">
        <v>3</v>
      </c>
      <c r="U19" s="39"/>
      <c r="V19" s="39"/>
      <c r="W19" s="39"/>
      <c r="X19" s="62"/>
      <c r="Y19" s="163">
        <f>(T19+U19)*$Y$3</f>
        <v>1.5</v>
      </c>
      <c r="Z19" s="124"/>
    </row>
    <row r="20" spans="1:26" ht="15.6" thickTop="1" thickBot="1" x14ac:dyDescent="0.35">
      <c r="G20" s="211" t="s">
        <v>212</v>
      </c>
      <c r="H20" s="210">
        <f t="shared" si="2"/>
        <v>3</v>
      </c>
      <c r="I20" s="210" t="s">
        <v>66</v>
      </c>
      <c r="J20" s="210"/>
      <c r="K20" s="210"/>
      <c r="L20" s="210">
        <v>1</v>
      </c>
      <c r="M20" s="210">
        <v>1</v>
      </c>
      <c r="N20" s="210"/>
      <c r="O20" s="210">
        <f t="shared" si="3"/>
        <v>0</v>
      </c>
      <c r="P20" s="210"/>
      <c r="Q20" s="238"/>
      <c r="R20" s="232"/>
      <c r="S20" s="38" t="s">
        <v>320</v>
      </c>
      <c r="T20" s="39"/>
      <c r="U20" s="39">
        <v>2</v>
      </c>
      <c r="V20" s="39"/>
      <c r="W20" s="39"/>
      <c r="X20" s="62"/>
      <c r="Y20" s="163">
        <f t="shared" si="4"/>
        <v>1</v>
      </c>
      <c r="Z20" s="124"/>
    </row>
    <row r="21" spans="1:26" ht="15.6" thickTop="1" thickBot="1" x14ac:dyDescent="0.35">
      <c r="A21" s="128" t="s">
        <v>156</v>
      </c>
      <c r="B21" s="11"/>
      <c r="C21" s="11"/>
      <c r="D21" s="12"/>
      <c r="G21" s="211" t="s">
        <v>212</v>
      </c>
      <c r="H21" s="210">
        <f t="shared" si="2"/>
        <v>3</v>
      </c>
      <c r="I21" s="210" t="s">
        <v>62</v>
      </c>
      <c r="J21" s="210"/>
      <c r="K21" s="210"/>
      <c r="L21" s="210">
        <v>1</v>
      </c>
      <c r="M21" s="210">
        <v>2</v>
      </c>
      <c r="N21" s="210"/>
      <c r="O21" s="210">
        <f t="shared" si="3"/>
        <v>0</v>
      </c>
      <c r="P21" s="210"/>
      <c r="Q21" s="238"/>
      <c r="R21" s="243"/>
      <c r="S21" s="38" t="s">
        <v>106</v>
      </c>
      <c r="T21" s="39"/>
      <c r="U21" s="39">
        <v>1</v>
      </c>
      <c r="V21" s="41"/>
      <c r="W21" s="41"/>
      <c r="X21" s="242"/>
      <c r="Y21" s="163">
        <f t="shared" si="4"/>
        <v>0.5</v>
      </c>
      <c r="Z21" s="124"/>
    </row>
    <row r="22" spans="1:26" ht="15.6" thickTop="1" thickBot="1" x14ac:dyDescent="0.35">
      <c r="A22" s="129"/>
      <c r="B22" s="70" t="s">
        <v>147</v>
      </c>
      <c r="C22" s="70"/>
      <c r="D22" s="71"/>
      <c r="G22" s="211" t="s">
        <v>212</v>
      </c>
      <c r="H22" s="210">
        <f t="shared" si="2"/>
        <v>0</v>
      </c>
      <c r="I22" s="210"/>
      <c r="J22" s="210"/>
      <c r="K22" s="210"/>
      <c r="L22" s="210"/>
      <c r="M22" s="210"/>
      <c r="N22" s="210"/>
      <c r="O22" s="210">
        <f t="shared" si="3"/>
        <v>0</v>
      </c>
      <c r="P22" s="210"/>
      <c r="Q22" s="238"/>
      <c r="R22" s="245" t="s">
        <v>55</v>
      </c>
      <c r="S22" s="240" t="s">
        <v>108</v>
      </c>
      <c r="T22" s="191">
        <v>1</v>
      </c>
      <c r="U22" s="191"/>
      <c r="V22" s="191"/>
      <c r="W22" s="191"/>
      <c r="X22" s="241"/>
      <c r="Y22" s="163">
        <f t="shared" si="4"/>
        <v>0.5</v>
      </c>
      <c r="Z22" s="124"/>
    </row>
    <row r="23" spans="1:26" ht="15.6" thickTop="1" thickBot="1" x14ac:dyDescent="0.35">
      <c r="A23" s="20"/>
      <c r="B23" s="72"/>
      <c r="C23" s="16" t="s">
        <v>19</v>
      </c>
      <c r="D23" s="208">
        <f>B23*0.5</f>
        <v>0</v>
      </c>
      <c r="G23" s="211" t="s">
        <v>212</v>
      </c>
      <c r="H23" s="210">
        <f t="shared" si="2"/>
        <v>1</v>
      </c>
      <c r="I23" s="210"/>
      <c r="J23" s="210"/>
      <c r="K23" s="210"/>
      <c r="L23" s="210"/>
      <c r="M23" s="210"/>
      <c r="N23" s="210"/>
      <c r="O23" s="210">
        <f t="shared" si="3"/>
        <v>0</v>
      </c>
      <c r="P23" s="210"/>
      <c r="Q23" s="238"/>
      <c r="R23" s="232"/>
      <c r="S23" s="199" t="s">
        <v>34</v>
      </c>
      <c r="T23" s="39"/>
      <c r="U23" s="39">
        <v>1</v>
      </c>
      <c r="V23" s="39"/>
      <c r="W23" s="39"/>
      <c r="X23" s="62"/>
      <c r="Y23" s="163">
        <f t="shared" si="4"/>
        <v>0.5</v>
      </c>
      <c r="Z23" s="124"/>
    </row>
    <row r="24" spans="1:26" ht="15.6" thickTop="1" thickBot="1" x14ac:dyDescent="0.35">
      <c r="A24" s="20"/>
      <c r="B24" s="72">
        <v>0</v>
      </c>
      <c r="C24" s="16" t="s">
        <v>20</v>
      </c>
      <c r="D24" s="208">
        <f>B24</f>
        <v>0</v>
      </c>
      <c r="G24" s="211"/>
      <c r="H24" s="210">
        <f t="shared" si="2"/>
        <v>0</v>
      </c>
      <c r="I24" s="210"/>
      <c r="J24" s="210"/>
      <c r="K24" s="210"/>
      <c r="L24" s="210"/>
      <c r="M24" s="210"/>
      <c r="N24" s="210"/>
      <c r="O24" s="210">
        <f t="shared" si="3"/>
        <v>0</v>
      </c>
      <c r="P24" s="210"/>
      <c r="Q24" s="238"/>
      <c r="R24" s="232"/>
      <c r="S24" s="199" t="s">
        <v>400</v>
      </c>
      <c r="T24" s="39">
        <v>1</v>
      </c>
      <c r="U24" s="39"/>
      <c r="V24" s="39"/>
      <c r="W24" s="39"/>
      <c r="X24" s="62"/>
      <c r="Y24" s="163">
        <f t="shared" si="4"/>
        <v>0.5</v>
      </c>
      <c r="Z24" s="124"/>
    </row>
    <row r="25" spans="1:26" ht="15.6" thickTop="1" thickBot="1" x14ac:dyDescent="0.35">
      <c r="A25" s="20"/>
      <c r="B25" s="72">
        <v>2</v>
      </c>
      <c r="C25" s="16" t="s">
        <v>21</v>
      </c>
      <c r="D25" s="208">
        <f>B25</f>
        <v>2</v>
      </c>
      <c r="G25" s="211" t="s">
        <v>212</v>
      </c>
      <c r="H25" s="210">
        <f t="shared" si="2"/>
        <v>2</v>
      </c>
      <c r="I25" s="210" t="s">
        <v>126</v>
      </c>
      <c r="J25" s="210">
        <v>1</v>
      </c>
      <c r="K25" s="210">
        <v>2</v>
      </c>
      <c r="L25" s="210"/>
      <c r="M25" s="210"/>
      <c r="N25" s="210"/>
      <c r="O25" s="210">
        <f t="shared" si="3"/>
        <v>1.5</v>
      </c>
      <c r="P25" s="210"/>
      <c r="Q25" s="238"/>
      <c r="R25" s="232"/>
      <c r="S25" s="199" t="s">
        <v>399</v>
      </c>
      <c r="T25" s="39">
        <v>2</v>
      </c>
      <c r="U25" s="39"/>
      <c r="V25" s="39"/>
      <c r="W25" s="39"/>
      <c r="X25" s="62"/>
      <c r="Y25" s="163">
        <f t="shared" si="4"/>
        <v>1</v>
      </c>
      <c r="Z25" s="124"/>
    </row>
    <row r="26" spans="1:26" ht="15.6" thickTop="1" thickBot="1" x14ac:dyDescent="0.35">
      <c r="A26" s="20"/>
      <c r="B26" s="72">
        <v>5</v>
      </c>
      <c r="C26" s="16" t="s">
        <v>22</v>
      </c>
      <c r="D26" s="208">
        <f>B26</f>
        <v>5</v>
      </c>
      <c r="G26" s="211" t="s">
        <v>212</v>
      </c>
      <c r="H26" s="210">
        <f t="shared" si="2"/>
        <v>1</v>
      </c>
      <c r="I26" s="210"/>
      <c r="J26" s="210"/>
      <c r="K26" s="210"/>
      <c r="L26" s="210"/>
      <c r="M26" s="210"/>
      <c r="N26" s="210"/>
      <c r="O26" s="210">
        <f t="shared" si="3"/>
        <v>0</v>
      </c>
      <c r="P26" s="210"/>
      <c r="Q26" s="238"/>
      <c r="R26" s="243"/>
      <c r="S26" s="235" t="s">
        <v>131</v>
      </c>
      <c r="T26" s="41"/>
      <c r="U26" s="41">
        <v>1</v>
      </c>
      <c r="V26" s="41"/>
      <c r="W26" s="41"/>
      <c r="X26" s="242"/>
      <c r="Y26" s="163">
        <f t="shared" si="4"/>
        <v>0.5</v>
      </c>
      <c r="Z26" s="124"/>
    </row>
    <row r="27" spans="1:26" ht="15.6" thickTop="1" thickBot="1" x14ac:dyDescent="0.35">
      <c r="A27" s="21"/>
      <c r="B27" s="73"/>
      <c r="C27" s="74" t="s">
        <v>23</v>
      </c>
      <c r="D27" s="75">
        <f>SUM(D23:D26)</f>
        <v>7</v>
      </c>
      <c r="G27" s="210"/>
      <c r="H27" s="210">
        <f t="shared" si="2"/>
        <v>0</v>
      </c>
      <c r="I27" s="210"/>
      <c r="J27" s="210"/>
      <c r="K27" s="210"/>
      <c r="L27" s="210"/>
      <c r="M27" s="210"/>
      <c r="N27" s="210"/>
      <c r="O27" s="210">
        <f t="shared" si="3"/>
        <v>0</v>
      </c>
      <c r="P27" s="210"/>
      <c r="Q27" s="210"/>
      <c r="R27" s="239"/>
      <c r="S27" s="239"/>
      <c r="T27" s="239"/>
      <c r="U27" s="239"/>
      <c r="V27" s="239"/>
      <c r="W27" s="239"/>
      <c r="X27" s="239"/>
      <c r="Y27" s="163">
        <f t="shared" si="4"/>
        <v>0</v>
      </c>
      <c r="Z27" s="124"/>
    </row>
    <row r="28" spans="1:26" ht="15.6" thickTop="1" thickBot="1" x14ac:dyDescent="0.35">
      <c r="G28" s="210"/>
      <c r="H28" s="210">
        <f t="shared" si="2"/>
        <v>3</v>
      </c>
      <c r="I28" s="210"/>
      <c r="J28" s="210"/>
      <c r="K28" s="210"/>
      <c r="L28" s="210"/>
      <c r="M28" s="210"/>
      <c r="N28" s="210"/>
      <c r="O28" s="210">
        <f t="shared" si="3"/>
        <v>0</v>
      </c>
      <c r="P28" s="210"/>
      <c r="Q28" s="210"/>
      <c r="R28" s="210" t="s">
        <v>145</v>
      </c>
      <c r="S28" s="210" t="s">
        <v>204</v>
      </c>
      <c r="T28" s="210"/>
      <c r="U28" s="210">
        <v>3</v>
      </c>
      <c r="V28" s="210">
        <v>1</v>
      </c>
      <c r="W28" s="210"/>
      <c r="X28" s="210"/>
      <c r="Y28" s="163">
        <f t="shared" si="4"/>
        <v>1.5</v>
      </c>
      <c r="Z28" s="124"/>
    </row>
    <row r="29" spans="1:26" ht="15.6" thickTop="1" thickBot="1" x14ac:dyDescent="0.35">
      <c r="A29" s="128" t="s">
        <v>157</v>
      </c>
      <c r="B29" s="11"/>
      <c r="C29" s="11"/>
      <c r="D29" s="12"/>
      <c r="G29" s="210"/>
      <c r="H29" s="210">
        <f t="shared" si="2"/>
        <v>0</v>
      </c>
      <c r="I29" s="210"/>
      <c r="J29" s="210"/>
      <c r="K29" s="210"/>
      <c r="L29" s="210"/>
      <c r="M29" s="210"/>
      <c r="N29" s="210"/>
      <c r="O29" s="210">
        <f t="shared" si="3"/>
        <v>0</v>
      </c>
      <c r="P29" s="210"/>
      <c r="Q29" s="210"/>
      <c r="R29" s="210"/>
      <c r="S29" s="210"/>
      <c r="T29" s="210"/>
      <c r="U29" s="210"/>
      <c r="V29" s="210"/>
      <c r="W29" s="210"/>
      <c r="X29" s="210"/>
      <c r="Y29" s="163">
        <f t="shared" si="4"/>
        <v>0</v>
      </c>
      <c r="Z29" s="124"/>
    </row>
    <row r="30" spans="1:26" ht="15.6" thickTop="1" thickBot="1" x14ac:dyDescent="0.35">
      <c r="A30" s="129"/>
      <c r="C30" t="s">
        <v>24</v>
      </c>
      <c r="D30" s="15">
        <f>P2</f>
        <v>0</v>
      </c>
      <c r="G30" s="91" t="s">
        <v>158</v>
      </c>
      <c r="H30" s="92" t="s">
        <v>47</v>
      </c>
      <c r="I30" s="93" t="s">
        <v>150</v>
      </c>
      <c r="J30" s="94" t="s">
        <v>143</v>
      </c>
      <c r="K30" s="95" t="s">
        <v>132</v>
      </c>
      <c r="L30" s="95" t="s">
        <v>63</v>
      </c>
      <c r="M30" s="95" t="s">
        <v>133</v>
      </c>
      <c r="N30" s="95" t="s">
        <v>134</v>
      </c>
      <c r="O30" s="96" t="s">
        <v>25</v>
      </c>
      <c r="P30" s="96" t="s">
        <v>149</v>
      </c>
      <c r="Q30" s="97"/>
      <c r="R30" s="93" t="s">
        <v>32</v>
      </c>
      <c r="S30" s="93" t="s">
        <v>150</v>
      </c>
      <c r="T30" s="94" t="s">
        <v>143</v>
      </c>
      <c r="U30" s="95" t="s">
        <v>132</v>
      </c>
      <c r="V30" s="95" t="s">
        <v>63</v>
      </c>
      <c r="W30" s="95" t="s">
        <v>133</v>
      </c>
      <c r="X30" s="95" t="s">
        <v>134</v>
      </c>
      <c r="Y30" s="96" t="s">
        <v>25</v>
      </c>
      <c r="Z30" s="96" t="s">
        <v>149</v>
      </c>
    </row>
    <row r="31" spans="1:26" ht="15" thickBot="1" x14ac:dyDescent="0.35">
      <c r="A31" s="20"/>
      <c r="B31" s="70" t="s">
        <v>147</v>
      </c>
      <c r="C31" s="70"/>
      <c r="D31" s="131"/>
      <c r="G31" s="47" t="s">
        <v>101</v>
      </c>
      <c r="H31" s="59" t="s">
        <v>152</v>
      </c>
      <c r="I31" s="109" t="s">
        <v>220</v>
      </c>
      <c r="J31" s="64"/>
      <c r="K31" s="64"/>
      <c r="L31" s="64">
        <v>2</v>
      </c>
      <c r="M31" s="64">
        <v>2</v>
      </c>
      <c r="N31" s="66"/>
      <c r="O31" s="69"/>
      <c r="P31" s="69"/>
      <c r="Q31" s="108"/>
      <c r="R31" s="109"/>
      <c r="S31" s="109" t="s">
        <v>249</v>
      </c>
      <c r="T31" s="64"/>
      <c r="U31" s="64"/>
      <c r="V31" s="64">
        <v>2</v>
      </c>
      <c r="W31" s="64">
        <v>2</v>
      </c>
      <c r="X31" s="66"/>
      <c r="Y31" s="69"/>
      <c r="Z31" s="69"/>
    </row>
    <row r="32" spans="1:26" ht="15" thickBot="1" x14ac:dyDescent="0.35">
      <c r="A32" s="20"/>
      <c r="B32" s="72"/>
      <c r="C32" s="16" t="s">
        <v>15</v>
      </c>
      <c r="D32" s="17">
        <f>INT(B32/4)</f>
        <v>0</v>
      </c>
      <c r="G32" s="110" t="s">
        <v>155</v>
      </c>
      <c r="H32" s="134" t="s">
        <v>152</v>
      </c>
      <c r="I32" s="117" t="s">
        <v>208</v>
      </c>
      <c r="J32" s="113"/>
      <c r="K32" s="113"/>
      <c r="L32" s="113">
        <v>1</v>
      </c>
      <c r="M32" s="113">
        <v>1</v>
      </c>
      <c r="N32" s="114"/>
      <c r="O32" s="115"/>
      <c r="P32" s="115"/>
      <c r="Q32" s="116"/>
      <c r="R32" s="117"/>
      <c r="S32" s="117"/>
      <c r="T32" s="113"/>
      <c r="U32" s="113"/>
      <c r="V32" s="113"/>
      <c r="W32" s="113"/>
      <c r="X32" s="114"/>
      <c r="Y32" s="115"/>
      <c r="Z32" s="115"/>
    </row>
    <row r="33" spans="1:26" ht="15.6" thickTop="1" thickBot="1" x14ac:dyDescent="0.35">
      <c r="A33" s="20"/>
      <c r="B33" s="72"/>
      <c r="C33" s="16" t="s">
        <v>16</v>
      </c>
      <c r="D33" s="17">
        <f>INT(B33/3)</f>
        <v>0</v>
      </c>
      <c r="G33" s="244">
        <f>SUM(H33:H44)</f>
        <v>20</v>
      </c>
      <c r="H33" s="210">
        <f>MAX(K33:N33)+MAX(U33:X33)</f>
        <v>3</v>
      </c>
      <c r="I33" s="210" t="s">
        <v>54</v>
      </c>
      <c r="J33" s="210"/>
      <c r="K33" s="210"/>
      <c r="L33" s="210">
        <v>2</v>
      </c>
      <c r="M33" s="210">
        <v>1</v>
      </c>
      <c r="N33" s="210"/>
      <c r="O33" s="210">
        <f>(J33+K33)*$Y$3</f>
        <v>0</v>
      </c>
      <c r="P33" s="210"/>
      <c r="Q33" s="210"/>
      <c r="R33" s="210" t="s">
        <v>79</v>
      </c>
      <c r="S33" s="210" t="s">
        <v>78</v>
      </c>
      <c r="T33" s="210">
        <v>1</v>
      </c>
      <c r="U33" s="210"/>
      <c r="V33" s="210">
        <v>1</v>
      </c>
      <c r="W33" s="210">
        <v>1</v>
      </c>
      <c r="X33" s="210"/>
      <c r="Y33" s="119">
        <f>(T33+U33)*$Y$3</f>
        <v>0.5</v>
      </c>
      <c r="Z33" s="119"/>
    </row>
    <row r="34" spans="1:26" ht="15.6" thickTop="1" thickBot="1" x14ac:dyDescent="0.35">
      <c r="A34" s="20"/>
      <c r="B34" s="72"/>
      <c r="C34" s="16" t="s">
        <v>17</v>
      </c>
      <c r="D34" s="17">
        <f>B34</f>
        <v>0</v>
      </c>
      <c r="G34" s="210"/>
      <c r="H34" s="210">
        <f t="shared" ref="H34:H44" si="5">MAX(K34:N34)+MAX(U34:X34)</f>
        <v>1</v>
      </c>
      <c r="I34" s="210" t="s">
        <v>72</v>
      </c>
      <c r="J34" s="210"/>
      <c r="K34" s="210">
        <v>1</v>
      </c>
      <c r="L34" s="210">
        <v>1</v>
      </c>
      <c r="M34" s="210">
        <v>1</v>
      </c>
      <c r="N34" s="210"/>
      <c r="O34" s="210">
        <f t="shared" ref="O34:O44" si="6">(J34+K34)*$Y$3</f>
        <v>0.5</v>
      </c>
      <c r="P34" s="210"/>
      <c r="Q34" s="210"/>
      <c r="R34" s="210"/>
      <c r="S34" s="210"/>
      <c r="T34" s="210"/>
      <c r="U34" s="210"/>
      <c r="V34" s="210"/>
      <c r="W34" s="210"/>
      <c r="X34" s="210"/>
      <c r="Y34" s="124">
        <f t="shared" ref="Y34:Y44" si="7">(T34+U34)*$Y$3</f>
        <v>0</v>
      </c>
      <c r="Z34" s="124"/>
    </row>
    <row r="35" spans="1:26" ht="15.6" thickTop="1" thickBot="1" x14ac:dyDescent="0.35">
      <c r="A35" s="20"/>
      <c r="C35" t="s">
        <v>11</v>
      </c>
      <c r="D35" s="63">
        <f>INT((D14-10)/5)</f>
        <v>6</v>
      </c>
      <c r="G35" s="210"/>
      <c r="H35" s="210">
        <f t="shared" si="5"/>
        <v>2</v>
      </c>
      <c r="I35" s="210"/>
      <c r="J35" s="210"/>
      <c r="K35" s="210"/>
      <c r="L35" s="210"/>
      <c r="M35" s="210"/>
      <c r="N35" s="210"/>
      <c r="O35" s="210">
        <f t="shared" si="6"/>
        <v>0</v>
      </c>
      <c r="P35" s="210"/>
      <c r="Q35" s="210"/>
      <c r="R35" s="210" t="s">
        <v>71</v>
      </c>
      <c r="S35" s="210" t="s">
        <v>426</v>
      </c>
      <c r="T35" s="210">
        <v>3</v>
      </c>
      <c r="U35" s="210">
        <v>2</v>
      </c>
      <c r="V35" s="210"/>
      <c r="W35" s="210"/>
      <c r="X35" s="210"/>
      <c r="Y35" s="124">
        <f t="shared" si="7"/>
        <v>2.5</v>
      </c>
      <c r="Z35" s="124"/>
    </row>
    <row r="36" spans="1:26" ht="15.6" thickTop="1" thickBot="1" x14ac:dyDescent="0.35">
      <c r="A36" s="20"/>
      <c r="C36" s="6" t="s">
        <v>7</v>
      </c>
      <c r="D36" s="136">
        <f>(D30+D35)-D27</f>
        <v>-1</v>
      </c>
      <c r="G36" s="210"/>
      <c r="H36" s="210">
        <f t="shared" si="5"/>
        <v>2</v>
      </c>
      <c r="I36" s="210"/>
      <c r="J36" s="210"/>
      <c r="K36" s="210"/>
      <c r="L36" s="210"/>
      <c r="M36" s="210"/>
      <c r="N36" s="210"/>
      <c r="O36" s="210">
        <f t="shared" si="6"/>
        <v>0</v>
      </c>
      <c r="P36" s="210"/>
      <c r="Q36" s="210"/>
      <c r="R36" s="210" t="s">
        <v>43</v>
      </c>
      <c r="S36" s="210" t="s">
        <v>192</v>
      </c>
      <c r="T36" s="210">
        <v>1</v>
      </c>
      <c r="U36" s="210">
        <v>2</v>
      </c>
      <c r="V36" s="210"/>
      <c r="W36" s="210"/>
      <c r="X36" s="210"/>
      <c r="Y36" s="124">
        <f t="shared" si="7"/>
        <v>1.5</v>
      </c>
      <c r="Z36" s="124"/>
    </row>
    <row r="37" spans="1:26" ht="15.6" thickTop="1" thickBot="1" x14ac:dyDescent="0.35">
      <c r="A37" s="21"/>
      <c r="B37" s="13"/>
      <c r="C37" s="13" t="s">
        <v>31</v>
      </c>
      <c r="D37" s="14">
        <f>IF(D36&lt;=0,0,D35)</f>
        <v>0</v>
      </c>
      <c r="G37" s="211" t="s">
        <v>212</v>
      </c>
      <c r="H37" s="210">
        <f t="shared" si="5"/>
        <v>3</v>
      </c>
      <c r="I37" s="211" t="s">
        <v>107</v>
      </c>
      <c r="J37" s="210">
        <v>1</v>
      </c>
      <c r="K37" s="210"/>
      <c r="L37" s="210">
        <v>1</v>
      </c>
      <c r="M37" s="210">
        <v>1</v>
      </c>
      <c r="N37" s="210"/>
      <c r="O37" s="210">
        <f t="shared" si="6"/>
        <v>0.5</v>
      </c>
      <c r="P37" s="210"/>
      <c r="Q37" s="210"/>
      <c r="R37" s="210" t="s">
        <v>73</v>
      </c>
      <c r="S37" s="210" t="s">
        <v>109</v>
      </c>
      <c r="T37" s="210">
        <v>1</v>
      </c>
      <c r="U37" s="210">
        <v>2</v>
      </c>
      <c r="V37" s="210"/>
      <c r="W37" s="210"/>
      <c r="X37" s="210"/>
      <c r="Y37" s="124">
        <f t="shared" si="7"/>
        <v>1.5</v>
      </c>
      <c r="Z37" s="124"/>
    </row>
    <row r="38" spans="1:26" ht="15.6" thickTop="1" thickBot="1" x14ac:dyDescent="0.35">
      <c r="G38" s="211" t="s">
        <v>212</v>
      </c>
      <c r="H38" s="210">
        <f t="shared" si="5"/>
        <v>2</v>
      </c>
      <c r="I38" s="210"/>
      <c r="J38" s="210"/>
      <c r="K38" s="210"/>
      <c r="L38" s="210"/>
      <c r="M38" s="210"/>
      <c r="N38" s="210"/>
      <c r="O38" s="210">
        <f t="shared" si="6"/>
        <v>0</v>
      </c>
      <c r="P38" s="210"/>
      <c r="Q38" s="210"/>
      <c r="R38" s="210" t="s">
        <v>110</v>
      </c>
      <c r="S38" s="210" t="s">
        <v>350</v>
      </c>
      <c r="T38" s="210">
        <v>1</v>
      </c>
      <c r="U38" s="210">
        <v>2</v>
      </c>
      <c r="V38" s="210"/>
      <c r="W38" s="210"/>
      <c r="X38" s="210"/>
      <c r="Y38" s="124">
        <f t="shared" si="7"/>
        <v>1.5</v>
      </c>
      <c r="Z38" s="124"/>
    </row>
    <row r="39" spans="1:26" ht="15.6" thickTop="1" thickBot="1" x14ac:dyDescent="0.35">
      <c r="G39" s="211" t="s">
        <v>212</v>
      </c>
      <c r="H39" s="210">
        <f t="shared" si="5"/>
        <v>2</v>
      </c>
      <c r="I39" s="210"/>
      <c r="J39" s="210"/>
      <c r="K39" s="210"/>
      <c r="L39" s="210"/>
      <c r="M39" s="210"/>
      <c r="N39" s="210"/>
      <c r="O39" s="210">
        <f t="shared" si="6"/>
        <v>0</v>
      </c>
      <c r="P39" s="210"/>
      <c r="Q39" s="210"/>
      <c r="R39" s="210" t="s">
        <v>111</v>
      </c>
      <c r="S39" s="210" t="s">
        <v>351</v>
      </c>
      <c r="T39" s="210">
        <v>1</v>
      </c>
      <c r="U39" s="210">
        <v>2</v>
      </c>
      <c r="V39" s="210"/>
      <c r="W39" s="210"/>
      <c r="X39" s="210"/>
      <c r="Y39" s="124">
        <f t="shared" si="7"/>
        <v>1.5</v>
      </c>
      <c r="Z39" s="124"/>
    </row>
    <row r="40" spans="1:26" ht="15.6" thickTop="1" thickBot="1" x14ac:dyDescent="0.35">
      <c r="C40" s="8" t="s">
        <v>25</v>
      </c>
      <c r="D40" s="8">
        <f>D19-D36</f>
        <v>33.900000000000006</v>
      </c>
      <c r="G40" s="211" t="s">
        <v>212</v>
      </c>
      <c r="H40" s="210">
        <f t="shared" si="5"/>
        <v>0</v>
      </c>
      <c r="I40" s="210"/>
      <c r="J40" s="210"/>
      <c r="K40" s="210"/>
      <c r="L40" s="210"/>
      <c r="M40" s="210"/>
      <c r="N40" s="210"/>
      <c r="O40" s="210">
        <f t="shared" si="6"/>
        <v>0</v>
      </c>
      <c r="P40" s="210"/>
      <c r="Q40" s="210"/>
      <c r="R40" s="210"/>
      <c r="S40" s="210"/>
      <c r="T40" s="210"/>
      <c r="U40" s="210"/>
      <c r="V40" s="210"/>
      <c r="W40" s="210"/>
      <c r="X40" s="210"/>
      <c r="Y40" s="124">
        <f t="shared" si="7"/>
        <v>0</v>
      </c>
      <c r="Z40" s="124"/>
    </row>
    <row r="41" spans="1:26" ht="15.6" thickTop="1" thickBot="1" x14ac:dyDescent="0.35">
      <c r="G41" s="211" t="s">
        <v>212</v>
      </c>
      <c r="H41" s="210">
        <f t="shared" si="5"/>
        <v>3</v>
      </c>
      <c r="I41" s="210" t="s">
        <v>206</v>
      </c>
      <c r="J41" s="210"/>
      <c r="K41" s="210"/>
      <c r="L41" s="210">
        <v>2</v>
      </c>
      <c r="M41" s="210">
        <v>2</v>
      </c>
      <c r="N41" s="210"/>
      <c r="O41" s="210">
        <f t="shared" si="6"/>
        <v>0</v>
      </c>
      <c r="P41" s="210"/>
      <c r="Q41" s="210"/>
      <c r="R41" s="210" t="s">
        <v>129</v>
      </c>
      <c r="S41" s="210" t="s">
        <v>323</v>
      </c>
      <c r="T41" s="210">
        <v>1</v>
      </c>
      <c r="U41" s="210"/>
      <c r="V41" s="210">
        <v>1</v>
      </c>
      <c r="W41" s="210">
        <v>1</v>
      </c>
      <c r="X41" s="210"/>
      <c r="Y41" s="124">
        <f t="shared" si="7"/>
        <v>0.5</v>
      </c>
      <c r="Z41" s="124"/>
    </row>
    <row r="42" spans="1:26" ht="15.6" thickTop="1" thickBot="1" x14ac:dyDescent="0.35">
      <c r="G42" s="211" t="s">
        <v>212</v>
      </c>
      <c r="H42" s="210">
        <f t="shared" si="5"/>
        <v>1</v>
      </c>
      <c r="I42" s="210" t="s">
        <v>146</v>
      </c>
      <c r="J42" s="210"/>
      <c r="K42" s="210">
        <v>1</v>
      </c>
      <c r="L42" s="210">
        <v>1</v>
      </c>
      <c r="M42" s="210">
        <v>1</v>
      </c>
      <c r="N42" s="210"/>
      <c r="O42" s="210">
        <f t="shared" si="6"/>
        <v>0.5</v>
      </c>
      <c r="P42" s="210"/>
      <c r="Q42" s="210"/>
      <c r="R42" s="210"/>
      <c r="S42" s="210"/>
      <c r="T42" s="210"/>
      <c r="U42" s="210"/>
      <c r="V42" s="210"/>
      <c r="W42" s="210"/>
      <c r="X42" s="210"/>
      <c r="Y42" s="124">
        <f t="shared" si="7"/>
        <v>0</v>
      </c>
      <c r="Z42" s="124"/>
    </row>
    <row r="43" spans="1:26" ht="15.6" thickTop="1" thickBot="1" x14ac:dyDescent="0.35">
      <c r="G43" s="210"/>
      <c r="H43" s="210">
        <f t="shared" si="5"/>
        <v>1</v>
      </c>
      <c r="I43" s="210"/>
      <c r="J43" s="210"/>
      <c r="K43" s="210"/>
      <c r="L43" s="210"/>
      <c r="M43" s="210"/>
      <c r="N43" s="210"/>
      <c r="O43" s="210">
        <f t="shared" si="6"/>
        <v>0</v>
      </c>
      <c r="P43" s="210"/>
      <c r="Q43" s="210"/>
      <c r="R43" s="210" t="s">
        <v>210</v>
      </c>
      <c r="S43" s="210" t="s">
        <v>211</v>
      </c>
      <c r="T43" s="210"/>
      <c r="U43" s="210"/>
      <c r="V43" s="210">
        <v>1</v>
      </c>
      <c r="W43" s="210">
        <v>1</v>
      </c>
      <c r="X43" s="210"/>
      <c r="Y43" s="124">
        <f t="shared" si="7"/>
        <v>0</v>
      </c>
      <c r="Z43" s="124"/>
    </row>
    <row r="44" spans="1:26" ht="15.6" thickTop="1" thickBot="1" x14ac:dyDescent="0.35">
      <c r="G44" s="210"/>
      <c r="H44" s="210">
        <f t="shared" si="5"/>
        <v>0</v>
      </c>
      <c r="I44" s="210"/>
      <c r="J44" s="210"/>
      <c r="K44" s="210"/>
      <c r="L44" s="210"/>
      <c r="M44" s="210"/>
      <c r="N44" s="210"/>
      <c r="O44" s="210">
        <f t="shared" si="6"/>
        <v>0</v>
      </c>
      <c r="P44" s="210"/>
      <c r="Q44" s="210"/>
      <c r="R44" s="210"/>
      <c r="S44" s="210"/>
      <c r="T44" s="210"/>
      <c r="U44" s="210"/>
      <c r="V44" s="210"/>
      <c r="W44" s="210"/>
      <c r="X44" s="210"/>
      <c r="Y44" s="124">
        <f t="shared" si="7"/>
        <v>0</v>
      </c>
      <c r="Z44" s="124"/>
    </row>
    <row r="45" spans="1:26" ht="15.6" thickTop="1" thickBot="1" x14ac:dyDescent="0.35">
      <c r="G45" s="91" t="s">
        <v>266</v>
      </c>
      <c r="H45" s="92" t="s">
        <v>47</v>
      </c>
      <c r="I45" s="93" t="s">
        <v>150</v>
      </c>
      <c r="J45" s="67" t="s">
        <v>143</v>
      </c>
      <c r="K45" s="95" t="s">
        <v>132</v>
      </c>
      <c r="L45" s="95" t="s">
        <v>63</v>
      </c>
      <c r="M45" s="95" t="s">
        <v>133</v>
      </c>
      <c r="N45" s="95" t="s">
        <v>134</v>
      </c>
      <c r="O45" s="96" t="s">
        <v>25</v>
      </c>
      <c r="P45" s="96" t="s">
        <v>149</v>
      </c>
      <c r="Q45" s="97"/>
      <c r="R45" s="93"/>
      <c r="S45" s="93" t="s">
        <v>150</v>
      </c>
      <c r="T45" s="67" t="s">
        <v>143</v>
      </c>
      <c r="U45" s="95" t="s">
        <v>132</v>
      </c>
      <c r="V45" s="95" t="s">
        <v>63</v>
      </c>
      <c r="W45" s="95" t="s">
        <v>133</v>
      </c>
      <c r="X45" s="95" t="s">
        <v>134</v>
      </c>
      <c r="Y45" s="96" t="s">
        <v>25</v>
      </c>
      <c r="Z45" s="96" t="s">
        <v>149</v>
      </c>
    </row>
    <row r="46" spans="1:26" ht="15" thickBot="1" x14ac:dyDescent="0.35">
      <c r="G46" s="47" t="s">
        <v>101</v>
      </c>
      <c r="H46" s="59" t="s">
        <v>152</v>
      </c>
      <c r="I46" s="109" t="s">
        <v>220</v>
      </c>
      <c r="J46" s="64"/>
      <c r="K46" s="64"/>
      <c r="L46" s="64">
        <v>2</v>
      </c>
      <c r="M46" s="64">
        <v>2</v>
      </c>
      <c r="N46" s="66"/>
      <c r="O46" s="69"/>
      <c r="P46" s="69"/>
      <c r="Q46" s="108"/>
      <c r="R46" s="69"/>
      <c r="S46" s="109" t="s">
        <v>249</v>
      </c>
      <c r="T46" s="64"/>
      <c r="U46" s="64"/>
      <c r="V46" s="64">
        <v>2</v>
      </c>
      <c r="W46" s="64">
        <v>2</v>
      </c>
      <c r="X46" s="66"/>
      <c r="Y46" s="69"/>
      <c r="Z46" s="69"/>
    </row>
    <row r="47" spans="1:26" ht="15" thickBot="1" x14ac:dyDescent="0.35">
      <c r="G47" s="325" t="s">
        <v>155</v>
      </c>
      <c r="H47" s="324" t="s">
        <v>152</v>
      </c>
      <c r="I47" s="142" t="s">
        <v>208</v>
      </c>
      <c r="J47" s="143"/>
      <c r="K47" s="143"/>
      <c r="L47" s="143">
        <v>1</v>
      </c>
      <c r="M47" s="143">
        <v>1</v>
      </c>
      <c r="N47" s="55"/>
      <c r="O47" s="160"/>
      <c r="P47" s="115"/>
      <c r="Q47" s="116"/>
      <c r="R47" s="160"/>
      <c r="S47" s="162"/>
      <c r="T47" s="143"/>
      <c r="U47" s="143"/>
      <c r="V47" s="143"/>
      <c r="W47" s="143"/>
      <c r="X47" s="55"/>
      <c r="Y47" s="115"/>
      <c r="Z47" s="115"/>
    </row>
    <row r="48" spans="1:26" x14ac:dyDescent="0.3">
      <c r="G48" s="326">
        <f>SUM(H48:H63)</f>
        <v>20</v>
      </c>
      <c r="H48" s="329">
        <f>MAX(K48:N48)+MAX(U48:X48)</f>
        <v>4</v>
      </c>
      <c r="I48" s="334" t="s">
        <v>41</v>
      </c>
      <c r="J48" s="335"/>
      <c r="K48" s="335"/>
      <c r="L48" s="335">
        <v>2</v>
      </c>
      <c r="M48" s="335">
        <v>1</v>
      </c>
      <c r="N48" s="335"/>
      <c r="O48" s="336">
        <f>(J48+K48)*$Y$3</f>
        <v>0</v>
      </c>
      <c r="P48" s="332"/>
      <c r="Q48" s="319"/>
      <c r="R48" s="334" t="s">
        <v>73</v>
      </c>
      <c r="S48" s="335" t="s">
        <v>284</v>
      </c>
      <c r="T48" s="335">
        <v>1</v>
      </c>
      <c r="U48" s="335">
        <v>2</v>
      </c>
      <c r="V48" s="335"/>
      <c r="W48" s="335"/>
      <c r="X48" s="336"/>
      <c r="Y48" s="155">
        <f t="shared" ref="Y48:Y63" si="8">(T48+U48)*$Y$3</f>
        <v>1.5</v>
      </c>
      <c r="Z48" s="119"/>
    </row>
    <row r="49" spans="7:26" x14ac:dyDescent="0.3">
      <c r="G49" s="327"/>
      <c r="H49" s="330">
        <f t="shared" ref="H49:H92" si="9">MAX(K49:N49)+MAX(U49:X49)</f>
        <v>3</v>
      </c>
      <c r="I49" s="337" t="s">
        <v>48</v>
      </c>
      <c r="J49" s="321"/>
      <c r="K49" s="321"/>
      <c r="L49" s="321">
        <v>1</v>
      </c>
      <c r="M49" s="321">
        <v>2</v>
      </c>
      <c r="N49" s="321"/>
      <c r="O49" s="338">
        <f t="shared" ref="O49:O63" si="10">(J49+K49)*$Y$3</f>
        <v>0</v>
      </c>
      <c r="P49" s="320"/>
      <c r="Q49" s="322"/>
      <c r="R49" s="337" t="s">
        <v>159</v>
      </c>
      <c r="S49" s="321" t="s">
        <v>160</v>
      </c>
      <c r="T49" s="321"/>
      <c r="U49" s="321">
        <v>1</v>
      </c>
      <c r="V49" s="321">
        <v>1</v>
      </c>
      <c r="W49" s="321">
        <v>1</v>
      </c>
      <c r="X49" s="338"/>
      <c r="Y49" s="163">
        <f t="shared" si="8"/>
        <v>0.5</v>
      </c>
      <c r="Z49" s="124"/>
    </row>
    <row r="50" spans="7:26" x14ac:dyDescent="0.3">
      <c r="G50" s="327"/>
      <c r="H50" s="330">
        <f t="shared" si="9"/>
        <v>1</v>
      </c>
      <c r="I50" s="337" t="s">
        <v>39</v>
      </c>
      <c r="J50" s="321"/>
      <c r="K50" s="321"/>
      <c r="L50" s="321">
        <v>1</v>
      </c>
      <c r="M50" s="321"/>
      <c r="N50" s="321"/>
      <c r="O50" s="338">
        <f t="shared" si="10"/>
        <v>0</v>
      </c>
      <c r="P50" s="320"/>
      <c r="Q50" s="322"/>
      <c r="R50" s="337"/>
      <c r="S50" s="321"/>
      <c r="T50" s="321"/>
      <c r="U50" s="321"/>
      <c r="V50" s="321"/>
      <c r="W50" s="321"/>
      <c r="X50" s="338"/>
      <c r="Y50" s="163">
        <f t="shared" si="8"/>
        <v>0</v>
      </c>
      <c r="Z50" s="124"/>
    </row>
    <row r="51" spans="7:26" x14ac:dyDescent="0.3">
      <c r="G51" s="327"/>
      <c r="H51" s="330">
        <f t="shared" si="9"/>
        <v>4</v>
      </c>
      <c r="I51" s="337" t="s">
        <v>91</v>
      </c>
      <c r="J51" s="321"/>
      <c r="K51" s="321"/>
      <c r="L51" s="321"/>
      <c r="M51" s="321"/>
      <c r="N51" s="321">
        <v>2</v>
      </c>
      <c r="O51" s="338">
        <f t="shared" si="10"/>
        <v>0</v>
      </c>
      <c r="P51" s="320"/>
      <c r="Q51" s="322"/>
      <c r="R51" s="337" t="s">
        <v>46</v>
      </c>
      <c r="S51" s="321" t="s">
        <v>193</v>
      </c>
      <c r="T51" s="321">
        <v>1</v>
      </c>
      <c r="U51" s="321">
        <v>1</v>
      </c>
      <c r="V51" s="321">
        <v>2</v>
      </c>
      <c r="W51" s="321">
        <v>2</v>
      </c>
      <c r="X51" s="338"/>
      <c r="Y51" s="163">
        <f t="shared" si="8"/>
        <v>1</v>
      </c>
      <c r="Z51" s="124"/>
    </row>
    <row r="52" spans="7:26" x14ac:dyDescent="0.3">
      <c r="G52" s="327" t="s">
        <v>212</v>
      </c>
      <c r="H52" s="330">
        <f t="shared" si="9"/>
        <v>4</v>
      </c>
      <c r="I52" s="337" t="s">
        <v>286</v>
      </c>
      <c r="J52" s="321"/>
      <c r="K52" s="321"/>
      <c r="L52" s="321">
        <v>2</v>
      </c>
      <c r="M52" s="321"/>
      <c r="N52" s="321"/>
      <c r="O52" s="338">
        <f t="shared" si="10"/>
        <v>0</v>
      </c>
      <c r="P52" s="320"/>
      <c r="Q52" s="322"/>
      <c r="R52" s="337" t="s">
        <v>46</v>
      </c>
      <c r="S52" s="321" t="s">
        <v>285</v>
      </c>
      <c r="T52" s="321"/>
      <c r="U52" s="321">
        <v>2</v>
      </c>
      <c r="V52" s="321"/>
      <c r="W52" s="321"/>
      <c r="X52" s="338"/>
      <c r="Y52" s="163">
        <f t="shared" si="8"/>
        <v>1</v>
      </c>
      <c r="Z52" s="124"/>
    </row>
    <row r="53" spans="7:26" x14ac:dyDescent="0.3">
      <c r="G53" s="327" t="s">
        <v>212</v>
      </c>
      <c r="H53" s="330">
        <f t="shared" si="9"/>
        <v>2</v>
      </c>
      <c r="I53" s="337"/>
      <c r="J53" s="321"/>
      <c r="K53" s="321"/>
      <c r="L53" s="321"/>
      <c r="M53" s="321"/>
      <c r="N53" s="321"/>
      <c r="O53" s="338">
        <f t="shared" si="10"/>
        <v>0</v>
      </c>
      <c r="P53" s="320"/>
      <c r="Q53" s="322"/>
      <c r="R53" s="337" t="s">
        <v>46</v>
      </c>
      <c r="S53" s="321" t="s">
        <v>368</v>
      </c>
      <c r="T53" s="321">
        <v>2</v>
      </c>
      <c r="U53" s="321"/>
      <c r="V53" s="321">
        <v>2</v>
      </c>
      <c r="W53" s="321">
        <v>1</v>
      </c>
      <c r="X53" s="338"/>
      <c r="Y53" s="163">
        <f t="shared" si="8"/>
        <v>1</v>
      </c>
      <c r="Z53" s="124"/>
    </row>
    <row r="54" spans="7:26" x14ac:dyDescent="0.3">
      <c r="G54" s="327" t="s">
        <v>212</v>
      </c>
      <c r="H54" s="330">
        <f t="shared" si="9"/>
        <v>0</v>
      </c>
      <c r="I54" s="337"/>
      <c r="J54" s="321"/>
      <c r="K54" s="321"/>
      <c r="L54" s="321"/>
      <c r="M54" s="321"/>
      <c r="N54" s="321"/>
      <c r="O54" s="338">
        <f t="shared" si="10"/>
        <v>0</v>
      </c>
      <c r="P54" s="320"/>
      <c r="Q54" s="322"/>
      <c r="R54" s="337"/>
      <c r="S54" s="321"/>
      <c r="T54" s="321"/>
      <c r="U54" s="321"/>
      <c r="V54" s="321"/>
      <c r="W54" s="321"/>
      <c r="X54" s="338"/>
      <c r="Y54" s="163">
        <f t="shared" si="8"/>
        <v>0</v>
      </c>
      <c r="Z54" s="124"/>
    </row>
    <row r="55" spans="7:26" x14ac:dyDescent="0.3">
      <c r="G55" s="327" t="s">
        <v>212</v>
      </c>
      <c r="H55" s="330">
        <f t="shared" si="9"/>
        <v>0</v>
      </c>
      <c r="I55" s="337"/>
      <c r="J55" s="321"/>
      <c r="K55" s="321"/>
      <c r="L55" s="321"/>
      <c r="M55" s="321"/>
      <c r="N55" s="321"/>
      <c r="O55" s="338">
        <f t="shared" si="10"/>
        <v>0</v>
      </c>
      <c r="P55" s="320"/>
      <c r="Q55" s="322"/>
      <c r="R55" s="337"/>
      <c r="S55" s="321"/>
      <c r="T55" s="321"/>
      <c r="U55" s="321"/>
      <c r="V55" s="321"/>
      <c r="W55" s="321"/>
      <c r="X55" s="338"/>
      <c r="Y55" s="163">
        <f t="shared" si="8"/>
        <v>0</v>
      </c>
      <c r="Z55" s="124"/>
    </row>
    <row r="56" spans="7:26" x14ac:dyDescent="0.3">
      <c r="G56" s="327" t="s">
        <v>212</v>
      </c>
      <c r="H56" s="330">
        <f t="shared" si="9"/>
        <v>2</v>
      </c>
      <c r="I56" s="337"/>
      <c r="J56" s="321"/>
      <c r="K56" s="321"/>
      <c r="L56" s="321"/>
      <c r="M56" s="321"/>
      <c r="N56" s="321"/>
      <c r="O56" s="338">
        <f t="shared" si="10"/>
        <v>0</v>
      </c>
      <c r="P56" s="320"/>
      <c r="Q56" s="322"/>
      <c r="R56" s="337" t="s">
        <v>322</v>
      </c>
      <c r="S56" s="321" t="s">
        <v>321</v>
      </c>
      <c r="T56" s="321"/>
      <c r="U56" s="321">
        <v>2</v>
      </c>
      <c r="V56" s="321">
        <v>1</v>
      </c>
      <c r="W56" s="321">
        <v>1</v>
      </c>
      <c r="X56" s="338"/>
      <c r="Y56" s="163">
        <f t="shared" si="8"/>
        <v>1</v>
      </c>
      <c r="Z56" s="124"/>
    </row>
    <row r="57" spans="7:26" x14ac:dyDescent="0.3">
      <c r="G57" s="327" t="s">
        <v>212</v>
      </c>
      <c r="H57" s="330">
        <f t="shared" si="9"/>
        <v>0</v>
      </c>
      <c r="I57" s="337"/>
      <c r="J57" s="321"/>
      <c r="K57" s="321"/>
      <c r="L57" s="321"/>
      <c r="M57" s="321"/>
      <c r="N57" s="321"/>
      <c r="O57" s="338">
        <f t="shared" si="10"/>
        <v>0</v>
      </c>
      <c r="P57" s="320"/>
      <c r="Q57" s="322"/>
      <c r="R57" s="337"/>
      <c r="S57" s="321"/>
      <c r="T57" s="321"/>
      <c r="U57" s="321"/>
      <c r="V57" s="321"/>
      <c r="W57" s="321"/>
      <c r="X57" s="338"/>
      <c r="Y57" s="163">
        <f t="shared" si="8"/>
        <v>0</v>
      </c>
      <c r="Z57" s="124"/>
    </row>
    <row r="58" spans="7:26" x14ac:dyDescent="0.3">
      <c r="G58" s="327"/>
      <c r="H58" s="330">
        <f t="shared" si="9"/>
        <v>0</v>
      </c>
      <c r="I58" s="337"/>
      <c r="J58" s="321"/>
      <c r="K58" s="321"/>
      <c r="L58" s="321"/>
      <c r="M58" s="321"/>
      <c r="N58" s="321"/>
      <c r="O58" s="338">
        <f t="shared" si="10"/>
        <v>0</v>
      </c>
      <c r="P58" s="320"/>
      <c r="Q58" s="322"/>
      <c r="R58" s="337"/>
      <c r="S58" s="321"/>
      <c r="T58" s="321"/>
      <c r="U58" s="321"/>
      <c r="V58" s="321"/>
      <c r="W58" s="321"/>
      <c r="X58" s="338"/>
      <c r="Y58" s="163">
        <f t="shared" si="8"/>
        <v>0</v>
      </c>
      <c r="Z58" s="124"/>
    </row>
    <row r="59" spans="7:26" x14ac:dyDescent="0.3">
      <c r="G59" s="327"/>
      <c r="H59" s="330">
        <f t="shared" si="9"/>
        <v>0</v>
      </c>
      <c r="I59" s="337"/>
      <c r="J59" s="321"/>
      <c r="K59" s="321"/>
      <c r="L59" s="321"/>
      <c r="M59" s="321"/>
      <c r="N59" s="321"/>
      <c r="O59" s="338">
        <f t="shared" si="10"/>
        <v>0</v>
      </c>
      <c r="P59" s="320"/>
      <c r="Q59" s="322"/>
      <c r="R59" s="337"/>
      <c r="S59" s="321"/>
      <c r="T59" s="321"/>
      <c r="U59" s="321"/>
      <c r="V59" s="321"/>
      <c r="W59" s="321"/>
      <c r="X59" s="338"/>
      <c r="Y59" s="163">
        <f t="shared" si="8"/>
        <v>0</v>
      </c>
      <c r="Z59" s="124"/>
    </row>
    <row r="60" spans="7:26" x14ac:dyDescent="0.3">
      <c r="G60" s="327"/>
      <c r="H60" s="330">
        <f t="shared" si="9"/>
        <v>0</v>
      </c>
      <c r="I60" s="337"/>
      <c r="J60" s="321"/>
      <c r="K60" s="321"/>
      <c r="L60" s="321"/>
      <c r="M60" s="321"/>
      <c r="N60" s="321"/>
      <c r="O60" s="338">
        <f t="shared" si="10"/>
        <v>0</v>
      </c>
      <c r="P60" s="320"/>
      <c r="Q60" s="322"/>
      <c r="R60" s="337"/>
      <c r="S60" s="321"/>
      <c r="T60" s="321"/>
      <c r="U60" s="321"/>
      <c r="V60" s="321"/>
      <c r="W60" s="321"/>
      <c r="X60" s="338"/>
      <c r="Y60" s="163">
        <f t="shared" si="8"/>
        <v>0</v>
      </c>
      <c r="Z60" s="124"/>
    </row>
    <row r="61" spans="7:26" x14ac:dyDescent="0.3">
      <c r="G61" s="327"/>
      <c r="H61" s="330">
        <f t="shared" si="9"/>
        <v>0</v>
      </c>
      <c r="I61" s="337"/>
      <c r="J61" s="321"/>
      <c r="K61" s="321"/>
      <c r="L61" s="321"/>
      <c r="M61" s="321"/>
      <c r="N61" s="321"/>
      <c r="O61" s="338">
        <f t="shared" si="10"/>
        <v>0</v>
      </c>
      <c r="P61" s="320"/>
      <c r="Q61" s="322"/>
      <c r="R61" s="337"/>
      <c r="S61" s="321"/>
      <c r="T61" s="321"/>
      <c r="U61" s="321"/>
      <c r="V61" s="321"/>
      <c r="W61" s="321"/>
      <c r="X61" s="338"/>
      <c r="Y61" s="163">
        <f t="shared" si="8"/>
        <v>0</v>
      </c>
      <c r="Z61" s="124"/>
    </row>
    <row r="62" spans="7:26" ht="15" thickBot="1" x14ac:dyDescent="0.35">
      <c r="G62" s="328"/>
      <c r="H62" s="331">
        <f t="shared" si="9"/>
        <v>0</v>
      </c>
      <c r="I62" s="339"/>
      <c r="J62" s="340"/>
      <c r="K62" s="340"/>
      <c r="L62" s="340"/>
      <c r="M62" s="340"/>
      <c r="N62" s="340"/>
      <c r="O62" s="341">
        <f t="shared" si="10"/>
        <v>0</v>
      </c>
      <c r="P62" s="333"/>
      <c r="Q62" s="323"/>
      <c r="R62" s="339"/>
      <c r="S62" s="340"/>
      <c r="T62" s="340"/>
      <c r="U62" s="340"/>
      <c r="V62" s="340"/>
      <c r="W62" s="340"/>
      <c r="X62" s="341"/>
      <c r="Y62" s="163">
        <f t="shared" si="8"/>
        <v>0</v>
      </c>
      <c r="Z62" s="124"/>
    </row>
    <row r="63" spans="7:26" ht="15" thickBot="1" x14ac:dyDescent="0.35">
      <c r="G63" s="318"/>
      <c r="H63" s="132">
        <f t="shared" si="9"/>
        <v>0</v>
      </c>
      <c r="I63" s="35"/>
      <c r="J63" s="35"/>
      <c r="K63" s="35"/>
      <c r="L63" s="35"/>
      <c r="M63" s="35"/>
      <c r="N63" s="35"/>
      <c r="O63" s="119">
        <f t="shared" si="10"/>
        <v>0</v>
      </c>
      <c r="P63" s="124"/>
      <c r="Q63" s="133"/>
      <c r="R63" s="149"/>
      <c r="S63" s="35"/>
      <c r="T63" s="35"/>
      <c r="U63" s="35"/>
      <c r="V63" s="35"/>
      <c r="W63" s="35"/>
      <c r="X63" s="13"/>
      <c r="Y63" s="124">
        <f t="shared" si="8"/>
        <v>0</v>
      </c>
      <c r="Z63" s="124"/>
    </row>
    <row r="64" spans="7:26" ht="15" thickBot="1" x14ac:dyDescent="0.35">
      <c r="G64" s="91" t="s">
        <v>372</v>
      </c>
      <c r="H64" s="92" t="s">
        <v>47</v>
      </c>
      <c r="I64" s="93" t="s">
        <v>150</v>
      </c>
      <c r="J64" s="67" t="s">
        <v>143</v>
      </c>
      <c r="K64" s="95" t="s">
        <v>132</v>
      </c>
      <c r="L64" s="95" t="s">
        <v>63</v>
      </c>
      <c r="M64" s="95" t="s">
        <v>133</v>
      </c>
      <c r="N64" s="95" t="s">
        <v>134</v>
      </c>
      <c r="O64" s="96" t="s">
        <v>25</v>
      </c>
      <c r="P64" s="96" t="s">
        <v>149</v>
      </c>
      <c r="Q64" s="97"/>
      <c r="R64" s="93"/>
      <c r="S64" s="93" t="s">
        <v>150</v>
      </c>
      <c r="T64" s="67" t="s">
        <v>143</v>
      </c>
      <c r="U64" s="95" t="s">
        <v>132</v>
      </c>
      <c r="V64" s="95" t="s">
        <v>63</v>
      </c>
      <c r="W64" s="95" t="s">
        <v>133</v>
      </c>
      <c r="X64" s="95" t="s">
        <v>134</v>
      </c>
      <c r="Y64" s="96" t="s">
        <v>25</v>
      </c>
      <c r="Z64" s="96" t="s">
        <v>149</v>
      </c>
    </row>
    <row r="65" spans="7:26" ht="15" thickBot="1" x14ac:dyDescent="0.35">
      <c r="G65" s="47" t="s">
        <v>101</v>
      </c>
      <c r="H65" s="59" t="s">
        <v>152</v>
      </c>
      <c r="I65" s="109" t="s">
        <v>220</v>
      </c>
      <c r="J65" s="64"/>
      <c r="K65" s="64"/>
      <c r="L65" s="64">
        <v>2</v>
      </c>
      <c r="M65" s="64">
        <v>2</v>
      </c>
      <c r="N65" s="66"/>
      <c r="O65" s="69"/>
      <c r="P65" s="69"/>
      <c r="Q65" s="108"/>
      <c r="R65" s="69"/>
      <c r="S65" s="109" t="s">
        <v>249</v>
      </c>
      <c r="T65" s="64"/>
      <c r="U65" s="64"/>
      <c r="V65" s="64">
        <v>2</v>
      </c>
      <c r="W65" s="64">
        <v>2</v>
      </c>
      <c r="X65" s="66"/>
      <c r="Y65" s="69"/>
      <c r="Z65" s="69"/>
    </row>
    <row r="66" spans="7:26" ht="15" thickBot="1" x14ac:dyDescent="0.35">
      <c r="G66" s="325" t="s">
        <v>155</v>
      </c>
      <c r="H66" s="324" t="s">
        <v>152</v>
      </c>
      <c r="I66" s="142" t="s">
        <v>208</v>
      </c>
      <c r="J66" s="143"/>
      <c r="K66" s="143"/>
      <c r="L66" s="143">
        <v>1</v>
      </c>
      <c r="M66" s="143">
        <v>1</v>
      </c>
      <c r="N66" s="55"/>
      <c r="O66" s="160"/>
      <c r="P66" s="115"/>
      <c r="Q66" s="116"/>
      <c r="R66" s="160"/>
      <c r="S66" s="162"/>
      <c r="T66" s="143"/>
      <c r="U66" s="143"/>
      <c r="V66" s="143"/>
      <c r="W66" s="143"/>
      <c r="X66" s="55"/>
      <c r="Y66" s="115"/>
      <c r="Z66" s="115"/>
    </row>
    <row r="67" spans="7:26" x14ac:dyDescent="0.3">
      <c r="G67" s="42">
        <f>SUM(H67:H82)</f>
        <v>2</v>
      </c>
      <c r="H67" s="329">
        <f>MAX(K67:N67)+MAX(U67:X67)</f>
        <v>0</v>
      </c>
      <c r="I67" s="19"/>
      <c r="J67" s="11"/>
      <c r="K67" s="11"/>
      <c r="L67" s="11"/>
      <c r="M67" s="11"/>
      <c r="N67" s="11"/>
      <c r="O67" s="12">
        <f>(J67+K67)*$Y$3</f>
        <v>0</v>
      </c>
      <c r="P67" s="332"/>
      <c r="Q67" s="319"/>
      <c r="R67" s="42"/>
      <c r="S67" s="19"/>
      <c r="T67" s="11"/>
      <c r="U67" s="11"/>
      <c r="V67" s="11"/>
      <c r="W67" s="11"/>
      <c r="X67" s="12"/>
      <c r="Y67" s="155">
        <f t="shared" ref="Y67:Y82" si="11">(T67+U67)*$Y$3</f>
        <v>0</v>
      </c>
      <c r="Z67" s="119"/>
    </row>
    <row r="68" spans="7:26" x14ac:dyDescent="0.3">
      <c r="G68" s="43"/>
      <c r="H68" s="330">
        <f t="shared" ref="H68:H82" si="12">MAX(K68:N68)+MAX(U68:X68)</f>
        <v>2</v>
      </c>
      <c r="I68" s="20" t="s">
        <v>377</v>
      </c>
      <c r="K68">
        <v>2</v>
      </c>
      <c r="O68" s="15">
        <f t="shared" ref="O68:O82" si="13">(J68+K68)*$Y$3</f>
        <v>1</v>
      </c>
      <c r="P68" s="320"/>
      <c r="Q68" s="322"/>
      <c r="R68" s="43"/>
      <c r="S68" s="20"/>
      <c r="X68" s="15"/>
      <c r="Y68" s="163">
        <f t="shared" si="11"/>
        <v>0</v>
      </c>
      <c r="Z68" s="124"/>
    </row>
    <row r="69" spans="7:26" x14ac:dyDescent="0.3">
      <c r="G69" s="43"/>
      <c r="H69" s="330">
        <f t="shared" si="12"/>
        <v>0</v>
      </c>
      <c r="I69" s="20"/>
      <c r="O69" s="15">
        <f t="shared" si="13"/>
        <v>0</v>
      </c>
      <c r="P69" s="320"/>
      <c r="Q69" s="322"/>
      <c r="R69" s="43"/>
      <c r="S69" s="20"/>
      <c r="X69" s="15"/>
      <c r="Y69" s="163">
        <f t="shared" si="11"/>
        <v>0</v>
      </c>
      <c r="Z69" s="124"/>
    </row>
    <row r="70" spans="7:26" x14ac:dyDescent="0.3">
      <c r="G70" s="43"/>
      <c r="H70" s="330">
        <f t="shared" si="12"/>
        <v>0</v>
      </c>
      <c r="I70" s="20"/>
      <c r="O70" s="15">
        <f t="shared" si="13"/>
        <v>0</v>
      </c>
      <c r="P70" s="320"/>
      <c r="Q70" s="322"/>
      <c r="R70" s="43"/>
      <c r="S70" s="20"/>
      <c r="X70" s="15"/>
      <c r="Y70" s="163">
        <f t="shared" si="11"/>
        <v>0</v>
      </c>
      <c r="Z70" s="124"/>
    </row>
    <row r="71" spans="7:26" x14ac:dyDescent="0.3">
      <c r="G71" s="43"/>
      <c r="H71" s="330">
        <f t="shared" si="12"/>
        <v>0</v>
      </c>
      <c r="I71" s="20"/>
      <c r="O71" s="15">
        <f t="shared" si="13"/>
        <v>0</v>
      </c>
      <c r="P71" s="320"/>
      <c r="Q71" s="322"/>
      <c r="R71" s="43"/>
      <c r="S71" s="20"/>
      <c r="X71" s="15"/>
      <c r="Y71" s="163">
        <f t="shared" si="11"/>
        <v>0</v>
      </c>
      <c r="Z71" s="124"/>
    </row>
    <row r="72" spans="7:26" x14ac:dyDescent="0.3">
      <c r="G72" s="43"/>
      <c r="H72" s="330">
        <f t="shared" si="12"/>
        <v>0</v>
      </c>
      <c r="I72" s="20"/>
      <c r="O72" s="15">
        <f t="shared" si="13"/>
        <v>0</v>
      </c>
      <c r="P72" s="320"/>
      <c r="Q72" s="322"/>
      <c r="R72" s="43"/>
      <c r="S72" s="20"/>
      <c r="X72" s="15"/>
      <c r="Y72" s="163">
        <f t="shared" si="11"/>
        <v>0</v>
      </c>
      <c r="Z72" s="124"/>
    </row>
    <row r="73" spans="7:26" x14ac:dyDescent="0.3">
      <c r="G73" s="43"/>
      <c r="H73" s="330">
        <f t="shared" si="12"/>
        <v>0</v>
      </c>
      <c r="I73" s="20"/>
      <c r="O73" s="15">
        <f t="shared" si="13"/>
        <v>0</v>
      </c>
      <c r="P73" s="320"/>
      <c r="Q73" s="322"/>
      <c r="R73" s="43"/>
      <c r="S73" s="20"/>
      <c r="X73" s="15"/>
      <c r="Y73" s="163">
        <f t="shared" si="11"/>
        <v>0</v>
      </c>
      <c r="Z73" s="124"/>
    </row>
    <row r="74" spans="7:26" x14ac:dyDescent="0.3">
      <c r="G74" s="43"/>
      <c r="H74" s="330">
        <f t="shared" si="12"/>
        <v>0</v>
      </c>
      <c r="I74" s="20"/>
      <c r="O74" s="15">
        <f t="shared" si="13"/>
        <v>0</v>
      </c>
      <c r="P74" s="320"/>
      <c r="Q74" s="322"/>
      <c r="R74" s="43"/>
      <c r="S74" s="20"/>
      <c r="X74" s="15"/>
      <c r="Y74" s="163">
        <f t="shared" si="11"/>
        <v>0</v>
      </c>
      <c r="Z74" s="124"/>
    </row>
    <row r="75" spans="7:26" x14ac:dyDescent="0.3">
      <c r="G75" s="43"/>
      <c r="H75" s="330">
        <f t="shared" si="12"/>
        <v>0</v>
      </c>
      <c r="I75" s="20"/>
      <c r="O75" s="15">
        <f t="shared" si="13"/>
        <v>0</v>
      </c>
      <c r="P75" s="320"/>
      <c r="Q75" s="322"/>
      <c r="R75" s="43"/>
      <c r="S75" s="20"/>
      <c r="X75" s="15"/>
      <c r="Y75" s="163">
        <f t="shared" si="11"/>
        <v>0</v>
      </c>
      <c r="Z75" s="124"/>
    </row>
    <row r="76" spans="7:26" x14ac:dyDescent="0.3">
      <c r="G76" s="43"/>
      <c r="H76" s="330">
        <f t="shared" si="12"/>
        <v>0</v>
      </c>
      <c r="I76" s="20"/>
      <c r="O76" s="15">
        <f t="shared" si="13"/>
        <v>0</v>
      </c>
      <c r="P76" s="320"/>
      <c r="Q76" s="322"/>
      <c r="R76" s="43"/>
      <c r="S76" s="20"/>
      <c r="X76" s="15"/>
      <c r="Y76" s="163">
        <f t="shared" si="11"/>
        <v>0</v>
      </c>
      <c r="Z76" s="124"/>
    </row>
    <row r="77" spans="7:26" x14ac:dyDescent="0.3">
      <c r="G77" s="43"/>
      <c r="H77" s="330">
        <f t="shared" si="12"/>
        <v>0</v>
      </c>
      <c r="I77" s="20"/>
      <c r="O77" s="15">
        <f t="shared" si="13"/>
        <v>0</v>
      </c>
      <c r="P77" s="320"/>
      <c r="Q77" s="322"/>
      <c r="R77" s="43"/>
      <c r="S77" s="20"/>
      <c r="X77" s="15"/>
      <c r="Y77" s="163">
        <f t="shared" si="11"/>
        <v>0</v>
      </c>
      <c r="Z77" s="124"/>
    </row>
    <row r="78" spans="7:26" x14ac:dyDescent="0.3">
      <c r="G78" s="43"/>
      <c r="H78" s="330">
        <f t="shared" si="12"/>
        <v>0</v>
      </c>
      <c r="I78" s="20"/>
      <c r="O78" s="15">
        <f t="shared" si="13"/>
        <v>0</v>
      </c>
      <c r="P78" s="320"/>
      <c r="Q78" s="322"/>
      <c r="R78" s="43"/>
      <c r="S78" s="20"/>
      <c r="X78" s="15"/>
      <c r="Y78" s="163">
        <f t="shared" si="11"/>
        <v>0</v>
      </c>
      <c r="Z78" s="124"/>
    </row>
    <row r="79" spans="7:26" x14ac:dyDescent="0.3">
      <c r="G79" s="43"/>
      <c r="H79" s="330">
        <f t="shared" si="12"/>
        <v>0</v>
      </c>
      <c r="I79" s="20"/>
      <c r="O79" s="15">
        <f t="shared" si="13"/>
        <v>0</v>
      </c>
      <c r="P79" s="320"/>
      <c r="Q79" s="322"/>
      <c r="R79" s="43"/>
      <c r="S79" s="20"/>
      <c r="X79" s="15"/>
      <c r="Y79" s="163">
        <f t="shared" si="11"/>
        <v>0</v>
      </c>
      <c r="Z79" s="124"/>
    </row>
    <row r="80" spans="7:26" x14ac:dyDescent="0.3">
      <c r="G80" s="43"/>
      <c r="H80" s="330">
        <f t="shared" si="12"/>
        <v>0</v>
      </c>
      <c r="I80" s="20"/>
      <c r="O80" s="15">
        <f t="shared" si="13"/>
        <v>0</v>
      </c>
      <c r="P80" s="320"/>
      <c r="Q80" s="322"/>
      <c r="R80" s="43"/>
      <c r="S80" s="20"/>
      <c r="X80" s="15"/>
      <c r="Y80" s="163">
        <f t="shared" si="11"/>
        <v>0</v>
      </c>
      <c r="Z80" s="124"/>
    </row>
    <row r="81" spans="7:26" x14ac:dyDescent="0.3">
      <c r="G81" s="43"/>
      <c r="H81" s="331">
        <f t="shared" si="12"/>
        <v>0</v>
      </c>
      <c r="I81" s="20"/>
      <c r="O81" s="15">
        <f t="shared" si="13"/>
        <v>0</v>
      </c>
      <c r="P81" s="333"/>
      <c r="Q81" s="323"/>
      <c r="R81" s="43"/>
      <c r="S81" s="20"/>
      <c r="X81" s="15"/>
      <c r="Y81" s="163">
        <f t="shared" si="11"/>
        <v>0</v>
      </c>
      <c r="Z81" s="124"/>
    </row>
    <row r="82" spans="7:26" ht="15" thickBot="1" x14ac:dyDescent="0.35">
      <c r="G82" s="44"/>
      <c r="H82" s="342">
        <f t="shared" si="12"/>
        <v>0</v>
      </c>
      <c r="I82" s="21"/>
      <c r="J82" s="13"/>
      <c r="K82" s="13"/>
      <c r="L82" s="13"/>
      <c r="M82" s="13"/>
      <c r="N82" s="13"/>
      <c r="O82" s="14">
        <f t="shared" si="13"/>
        <v>0</v>
      </c>
      <c r="P82" s="163"/>
      <c r="Q82" s="158"/>
      <c r="R82" s="149"/>
      <c r="S82" s="52"/>
      <c r="T82" s="35"/>
      <c r="U82" s="35"/>
      <c r="V82" s="35"/>
      <c r="W82" s="35"/>
      <c r="X82" s="14"/>
      <c r="Y82" s="163">
        <f t="shared" si="11"/>
        <v>0</v>
      </c>
      <c r="Z82" s="124"/>
    </row>
    <row r="83" spans="7:26" ht="15" thickBot="1" x14ac:dyDescent="0.35">
      <c r="G83" s="45" t="s">
        <v>161</v>
      </c>
      <c r="H83" s="92" t="s">
        <v>47</v>
      </c>
      <c r="I83" s="93" t="s">
        <v>150</v>
      </c>
      <c r="J83" s="94" t="s">
        <v>143</v>
      </c>
      <c r="K83" s="95" t="s">
        <v>132</v>
      </c>
      <c r="L83" s="95" t="s">
        <v>63</v>
      </c>
      <c r="M83" s="95" t="s">
        <v>133</v>
      </c>
      <c r="N83" s="95" t="s">
        <v>134</v>
      </c>
      <c r="O83" s="96" t="s">
        <v>25</v>
      </c>
      <c r="P83" s="96" t="s">
        <v>149</v>
      </c>
      <c r="Q83" s="97"/>
      <c r="R83" s="137"/>
      <c r="S83" s="137" t="s">
        <v>150</v>
      </c>
      <c r="T83" s="94" t="s">
        <v>143</v>
      </c>
      <c r="U83" s="95" t="s">
        <v>132</v>
      </c>
      <c r="V83" s="95" t="s">
        <v>63</v>
      </c>
      <c r="W83" s="95" t="s">
        <v>133</v>
      </c>
      <c r="X83" s="95" t="s">
        <v>134</v>
      </c>
      <c r="Y83" s="96" t="s">
        <v>25</v>
      </c>
      <c r="Z83" s="96" t="s">
        <v>149</v>
      </c>
    </row>
    <row r="84" spans="7:26" x14ac:dyDescent="0.3">
      <c r="G84" s="49" t="s">
        <v>162</v>
      </c>
      <c r="H84" s="138">
        <f t="shared" si="9"/>
        <v>2</v>
      </c>
      <c r="I84" s="20" t="s">
        <v>112</v>
      </c>
      <c r="N84">
        <v>1</v>
      </c>
      <c r="O84" s="119">
        <f t="shared" ref="O84:O92" si="14">(J84+K84)*$Y$3</f>
        <v>0</v>
      </c>
      <c r="P84" s="119"/>
      <c r="Q84" s="103"/>
      <c r="R84" s="42" t="s">
        <v>293</v>
      </c>
      <c r="S84" s="32" t="s">
        <v>231</v>
      </c>
      <c r="U84">
        <v>1</v>
      </c>
      <c r="X84">
        <v>1</v>
      </c>
      <c r="Y84" s="119">
        <v>1</v>
      </c>
      <c r="Z84" s="119"/>
    </row>
    <row r="85" spans="7:26" ht="15" thickBot="1" x14ac:dyDescent="0.35">
      <c r="G85" s="50" t="s">
        <v>113</v>
      </c>
      <c r="H85" s="132">
        <f t="shared" si="9"/>
        <v>2</v>
      </c>
      <c r="I85" s="52" t="s">
        <v>91</v>
      </c>
      <c r="J85" s="25"/>
      <c r="K85" s="25"/>
      <c r="L85" s="25"/>
      <c r="M85" s="25"/>
      <c r="N85" s="304">
        <v>2</v>
      </c>
      <c r="O85" s="281">
        <f t="shared" si="14"/>
        <v>0</v>
      </c>
      <c r="P85" s="281"/>
      <c r="Q85" s="282"/>
      <c r="R85" s="282" t="s">
        <v>305</v>
      </c>
      <c r="S85" s="25"/>
      <c r="T85" s="25"/>
      <c r="U85" s="25"/>
      <c r="V85" s="25"/>
      <c r="W85" s="25"/>
      <c r="X85" s="25"/>
      <c r="Y85" s="139">
        <f t="shared" ref="Y85:Y90" si="15">(T85+U85)*$Y$3</f>
        <v>0</v>
      </c>
      <c r="Z85" s="139"/>
    </row>
    <row r="86" spans="7:26" x14ac:dyDescent="0.3">
      <c r="G86" s="49" t="s">
        <v>289</v>
      </c>
      <c r="H86">
        <f t="shared" si="9"/>
        <v>2</v>
      </c>
      <c r="I86" s="19" t="s">
        <v>91</v>
      </c>
      <c r="J86" s="11"/>
      <c r="K86" s="11"/>
      <c r="L86" s="11"/>
      <c r="M86" s="11"/>
      <c r="N86" s="12">
        <v>2</v>
      </c>
      <c r="O86">
        <f t="shared" si="14"/>
        <v>0</v>
      </c>
      <c r="P86" s="215"/>
      <c r="Q86" s="103"/>
      <c r="R86" s="42"/>
      <c r="Y86" s="215">
        <f t="shared" si="15"/>
        <v>0</v>
      </c>
      <c r="Z86" s="215"/>
    </row>
    <row r="87" spans="7:26" ht="15" thickBot="1" x14ac:dyDescent="0.35">
      <c r="G87" s="50" t="s">
        <v>113</v>
      </c>
      <c r="H87">
        <f t="shared" si="9"/>
        <v>2</v>
      </c>
      <c r="I87" s="159" t="s">
        <v>218</v>
      </c>
      <c r="J87" s="65"/>
      <c r="K87" s="65">
        <v>2</v>
      </c>
      <c r="L87" s="13">
        <v>1</v>
      </c>
      <c r="M87" s="13">
        <v>1</v>
      </c>
      <c r="N87" s="14"/>
      <c r="O87">
        <f t="shared" si="14"/>
        <v>1</v>
      </c>
      <c r="P87" s="215"/>
      <c r="Q87" s="103"/>
      <c r="R87" s="44"/>
      <c r="Y87" s="215">
        <f t="shared" si="15"/>
        <v>0</v>
      </c>
      <c r="Z87" s="215"/>
    </row>
    <row r="88" spans="7:26" x14ac:dyDescent="0.3">
      <c r="G88" s="49" t="s">
        <v>194</v>
      </c>
      <c r="H88" s="138">
        <f>MAX(K88:N88)+MAX(U88:X88)</f>
        <v>2</v>
      </c>
      <c r="I88" s="53" t="s">
        <v>140</v>
      </c>
      <c r="J88" s="36"/>
      <c r="K88" s="36">
        <v>2</v>
      </c>
      <c r="L88" s="36">
        <v>1</v>
      </c>
      <c r="M88" s="36">
        <v>1</v>
      </c>
      <c r="N88" s="36"/>
      <c r="O88" s="140">
        <f>(J88+K88)*$Y$3</f>
        <v>1</v>
      </c>
      <c r="P88" s="140"/>
      <c r="Q88" s="108"/>
      <c r="R88" s="19"/>
      <c r="S88" s="19"/>
      <c r="T88" s="11"/>
      <c r="U88" s="11"/>
      <c r="V88" s="11"/>
      <c r="W88" s="11"/>
      <c r="X88" s="11"/>
      <c r="Y88" s="140">
        <f t="shared" si="15"/>
        <v>0</v>
      </c>
      <c r="Z88" s="140"/>
    </row>
    <row r="89" spans="7:26" ht="15" thickBot="1" x14ac:dyDescent="0.35">
      <c r="G89" s="51" t="s">
        <v>113</v>
      </c>
      <c r="H89" s="132">
        <f>MAX(K89:N89)+MAX(U89:X89)</f>
        <v>1</v>
      </c>
      <c r="I89" s="20" t="s">
        <v>135</v>
      </c>
      <c r="K89">
        <v>1</v>
      </c>
      <c r="O89" s="139">
        <f>(J89+K89)*$Y$3</f>
        <v>0.5</v>
      </c>
      <c r="P89" s="139"/>
      <c r="Q89" s="133"/>
      <c r="R89" s="21"/>
      <c r="S89" s="21"/>
      <c r="T89" s="13"/>
      <c r="U89" s="13"/>
      <c r="V89" s="13"/>
      <c r="W89" s="13"/>
      <c r="X89" s="13"/>
      <c r="Y89" s="139">
        <f t="shared" si="15"/>
        <v>0</v>
      </c>
      <c r="Z89" s="139"/>
    </row>
    <row r="90" spans="7:26" ht="15" thickBot="1" x14ac:dyDescent="0.35">
      <c r="G90" s="49" t="s">
        <v>361</v>
      </c>
      <c r="H90" s="259">
        <f t="shared" si="9"/>
        <v>1</v>
      </c>
      <c r="I90" s="53" t="s">
        <v>287</v>
      </c>
      <c r="J90" s="36"/>
      <c r="K90" s="36"/>
      <c r="L90" s="36"/>
      <c r="M90" s="36">
        <v>1</v>
      </c>
      <c r="N90" s="37">
        <v>1</v>
      </c>
      <c r="O90" s="261">
        <f t="shared" si="14"/>
        <v>0</v>
      </c>
      <c r="P90" s="140"/>
      <c r="Q90" s="108"/>
      <c r="R90" s="19"/>
      <c r="S90" s="19"/>
      <c r="T90" s="11"/>
      <c r="U90" s="11"/>
      <c r="V90" s="11"/>
      <c r="W90" s="11"/>
      <c r="X90" s="11"/>
      <c r="Y90" s="140">
        <f t="shared" si="15"/>
        <v>0</v>
      </c>
      <c r="Z90" s="140"/>
    </row>
    <row r="91" spans="7:26" x14ac:dyDescent="0.3">
      <c r="G91" s="258"/>
      <c r="H91" s="259">
        <f t="shared" si="9"/>
        <v>2</v>
      </c>
      <c r="I91" s="33" t="s">
        <v>140</v>
      </c>
      <c r="J91" s="32"/>
      <c r="K91" s="32">
        <v>2</v>
      </c>
      <c r="L91" s="32">
        <v>1</v>
      </c>
      <c r="M91" s="32">
        <v>1</v>
      </c>
      <c r="N91" s="34"/>
      <c r="O91" s="261">
        <f t="shared" si="14"/>
        <v>1</v>
      </c>
      <c r="P91" s="215"/>
      <c r="Q91" s="103"/>
      <c r="R91" s="20"/>
      <c r="S91" s="20"/>
      <c r="Y91" s="215"/>
      <c r="Z91" s="215"/>
    </row>
    <row r="92" spans="7:26" ht="15" thickBot="1" x14ac:dyDescent="0.35">
      <c r="G92" s="51" t="s">
        <v>113</v>
      </c>
      <c r="H92" s="260">
        <f t="shared" si="9"/>
        <v>1</v>
      </c>
      <c r="I92" s="21" t="s">
        <v>272</v>
      </c>
      <c r="J92" s="13"/>
      <c r="K92" s="13">
        <v>1</v>
      </c>
      <c r="L92" s="13"/>
      <c r="M92" s="13"/>
      <c r="N92" s="14"/>
      <c r="O92" s="156">
        <f t="shared" si="14"/>
        <v>0.5</v>
      </c>
      <c r="P92" s="139"/>
      <c r="Q92" s="133"/>
      <c r="R92" s="21"/>
      <c r="S92" s="21"/>
      <c r="T92" s="13"/>
      <c r="U92" s="13"/>
      <c r="V92" s="13"/>
      <c r="W92" s="13"/>
      <c r="X92" s="13"/>
      <c r="Y92" s="139">
        <f>(T92+U92)*$Y$3</f>
        <v>0</v>
      </c>
      <c r="Z92" s="139"/>
    </row>
    <row r="93" spans="7:26" x14ac:dyDescent="0.3">
      <c r="G93" s="49" t="s">
        <v>375</v>
      </c>
      <c r="H93" s="138">
        <f>MAX(K93:N93)+MAX(U93:X93)</f>
        <v>2</v>
      </c>
      <c r="I93" s="53" t="s">
        <v>140</v>
      </c>
      <c r="J93" s="36"/>
      <c r="K93" s="36">
        <v>2</v>
      </c>
      <c r="L93" s="36">
        <v>1</v>
      </c>
      <c r="M93" s="36">
        <v>1</v>
      </c>
      <c r="N93" s="36"/>
      <c r="O93" s="140">
        <f>(J93+K93)*$Y$3</f>
        <v>1</v>
      </c>
      <c r="P93" s="140"/>
      <c r="Q93" s="108"/>
      <c r="R93" s="19"/>
      <c r="S93" s="19"/>
      <c r="T93" s="11"/>
      <c r="U93" s="11"/>
      <c r="V93" s="11"/>
      <c r="W93" s="11"/>
      <c r="X93" s="11"/>
      <c r="Y93" s="140">
        <f>(T93+U93)*$Y$3</f>
        <v>0</v>
      </c>
      <c r="Z93" s="140"/>
    </row>
    <row r="94" spans="7:26" ht="15" thickBot="1" x14ac:dyDescent="0.35">
      <c r="G94" s="51" t="s">
        <v>113</v>
      </c>
      <c r="H94" s="132">
        <f>MAX(K94:N94)+MAX(U94:X94)</f>
        <v>2</v>
      </c>
      <c r="I94" s="20" t="s">
        <v>373</v>
      </c>
      <c r="K94">
        <v>2</v>
      </c>
      <c r="O94" s="139">
        <f>(J94+K94)*$Y$3</f>
        <v>1</v>
      </c>
      <c r="P94" s="139"/>
      <c r="Q94" s="133"/>
      <c r="R94" s="21"/>
      <c r="S94" s="21"/>
      <c r="T94" s="13"/>
      <c r="U94" s="13"/>
      <c r="V94" s="13"/>
      <c r="W94" s="13"/>
      <c r="X94" s="13"/>
      <c r="Y94" s="139">
        <f>(T94+U94)*$Y$3</f>
        <v>0</v>
      </c>
      <c r="Z94" s="139"/>
    </row>
    <row r="95" spans="7:26" x14ac:dyDescent="0.3">
      <c r="G95" s="49" t="s">
        <v>376</v>
      </c>
      <c r="H95" s="138">
        <f>MAX(K95:N95)+MAX(U95:X95)</f>
        <v>2</v>
      </c>
      <c r="I95" s="53" t="s">
        <v>140</v>
      </c>
      <c r="J95" s="36"/>
      <c r="K95" s="36">
        <v>2</v>
      </c>
      <c r="L95" s="36">
        <v>1</v>
      </c>
      <c r="M95" s="36">
        <v>1</v>
      </c>
      <c r="N95" s="37"/>
      <c r="O95" s="140">
        <f>(J95+K95)*$Y$3</f>
        <v>1</v>
      </c>
      <c r="P95" s="140"/>
      <c r="Q95" s="108"/>
      <c r="R95" s="19"/>
      <c r="S95" s="19"/>
      <c r="T95" s="11"/>
      <c r="U95" s="11"/>
      <c r="V95" s="11"/>
      <c r="W95" s="11"/>
      <c r="X95" s="11"/>
      <c r="Y95" s="140">
        <f>(T95+U95)*$Y$3</f>
        <v>0</v>
      </c>
      <c r="Z95" s="140"/>
    </row>
    <row r="96" spans="7:26" ht="15" thickBot="1" x14ac:dyDescent="0.35">
      <c r="G96" s="51" t="s">
        <v>113</v>
      </c>
      <c r="H96" s="132">
        <f>MAX(K96:N96)+MAX(U96:X96)</f>
        <v>2</v>
      </c>
      <c r="I96" s="21" t="s">
        <v>374</v>
      </c>
      <c r="J96" s="13"/>
      <c r="K96" s="13">
        <v>2</v>
      </c>
      <c r="L96" s="13"/>
      <c r="M96" s="13"/>
      <c r="N96" s="14"/>
      <c r="O96" s="139">
        <f>(J96+K96)*$Y$3</f>
        <v>1</v>
      </c>
      <c r="P96" s="139"/>
      <c r="Q96" s="133"/>
      <c r="R96" s="21"/>
      <c r="S96" s="21"/>
      <c r="T96" s="13"/>
      <c r="U96" s="13"/>
      <c r="V96" s="13"/>
      <c r="W96" s="13"/>
      <c r="X96" s="13"/>
      <c r="Y96" s="139">
        <f>(T96+U96)*$Y$3</f>
        <v>0</v>
      </c>
      <c r="Z96" s="139"/>
    </row>
    <row r="97" spans="4:26" x14ac:dyDescent="0.3">
      <c r="G97" s="344"/>
      <c r="H97" s="343"/>
      <c r="O97" s="214"/>
      <c r="P97" s="214"/>
      <c r="Q97" s="54"/>
      <c r="Y97" s="214"/>
      <c r="Z97" s="214"/>
    </row>
    <row r="98" spans="4:26" x14ac:dyDescent="0.3">
      <c r="G98" s="344"/>
      <c r="H98" s="343"/>
      <c r="O98" s="214"/>
      <c r="P98" s="214"/>
      <c r="Q98" s="54"/>
      <c r="Y98" s="214"/>
      <c r="Z98" s="214"/>
    </row>
    <row r="100" spans="4:26" ht="15" thickBot="1" x14ac:dyDescent="0.35"/>
    <row r="101" spans="4:26" ht="15" thickBot="1" x14ac:dyDescent="0.35">
      <c r="G101" s="91" t="s">
        <v>363</v>
      </c>
      <c r="H101" s="92" t="s">
        <v>47</v>
      </c>
      <c r="I101" s="93" t="s">
        <v>150</v>
      </c>
      <c r="J101" s="67" t="s">
        <v>143</v>
      </c>
      <c r="K101" s="95" t="s">
        <v>132</v>
      </c>
      <c r="L101" s="95" t="s">
        <v>63</v>
      </c>
      <c r="M101" s="95" t="s">
        <v>133</v>
      </c>
      <c r="N101" s="95" t="s">
        <v>134</v>
      </c>
      <c r="O101" s="96" t="s">
        <v>25</v>
      </c>
      <c r="P101" s="96" t="s">
        <v>149</v>
      </c>
      <c r="Q101" s="97"/>
      <c r="R101" s="93"/>
      <c r="S101" s="93" t="s">
        <v>150</v>
      </c>
      <c r="T101" s="67" t="s">
        <v>143</v>
      </c>
      <c r="U101" s="95" t="s">
        <v>132</v>
      </c>
      <c r="V101" s="95" t="s">
        <v>63</v>
      </c>
      <c r="W101" s="95" t="s">
        <v>133</v>
      </c>
      <c r="X101" s="95" t="s">
        <v>134</v>
      </c>
      <c r="Y101" s="96" t="s">
        <v>25</v>
      </c>
      <c r="Z101" s="96" t="s">
        <v>149</v>
      </c>
    </row>
    <row r="102" spans="4:26" ht="15" thickBot="1" x14ac:dyDescent="0.35">
      <c r="D102" t="s">
        <v>47</v>
      </c>
      <c r="E102">
        <f>SUM(H104:H117)</f>
        <v>14</v>
      </c>
      <c r="G102" s="47" t="s">
        <v>101</v>
      </c>
      <c r="H102" s="59" t="s">
        <v>152</v>
      </c>
      <c r="I102" s="109" t="s">
        <v>220</v>
      </c>
      <c r="J102" s="64"/>
      <c r="K102" s="64"/>
      <c r="L102" s="64">
        <v>2</v>
      </c>
      <c r="M102" s="64">
        <v>2</v>
      </c>
      <c r="N102" s="66"/>
      <c r="O102" s="69"/>
      <c r="P102" s="69"/>
      <c r="Q102" s="108"/>
      <c r="R102" s="69"/>
      <c r="S102" s="68"/>
      <c r="T102" s="64"/>
      <c r="U102" s="64"/>
      <c r="V102" s="64"/>
      <c r="W102" s="64"/>
      <c r="X102" s="66"/>
      <c r="Y102" s="69"/>
      <c r="Z102" s="69"/>
    </row>
    <row r="103" spans="4:26" ht="15" thickBot="1" x14ac:dyDescent="0.35">
      <c r="G103" s="110" t="s">
        <v>155</v>
      </c>
      <c r="H103" s="146" t="s">
        <v>152</v>
      </c>
      <c r="I103" s="117" t="s">
        <v>208</v>
      </c>
      <c r="J103" s="113"/>
      <c r="K103" s="113"/>
      <c r="L103" s="113">
        <v>1</v>
      </c>
      <c r="M103" s="113">
        <v>1</v>
      </c>
      <c r="N103" s="114"/>
      <c r="O103" s="115"/>
      <c r="P103" s="115"/>
      <c r="Q103" s="116"/>
      <c r="R103" s="115"/>
      <c r="S103" s="112"/>
      <c r="T103" s="113"/>
      <c r="U103" s="113"/>
      <c r="V103" s="113"/>
      <c r="W103" s="113"/>
      <c r="X103" s="114"/>
      <c r="Y103" s="115"/>
      <c r="Z103" s="115"/>
    </row>
    <row r="104" spans="4:26" ht="15" thickBot="1" x14ac:dyDescent="0.35">
      <c r="G104" s="47" t="s">
        <v>114</v>
      </c>
      <c r="H104" s="138">
        <f>MAX(K104:N104)+MAX(U104:X104)</f>
        <v>4</v>
      </c>
      <c r="I104" s="32" t="s">
        <v>288</v>
      </c>
      <c r="J104" s="32"/>
      <c r="K104" s="32"/>
      <c r="L104" s="32"/>
      <c r="M104" s="32">
        <v>1</v>
      </c>
      <c r="N104" s="32">
        <v>3</v>
      </c>
      <c r="O104" s="124">
        <f t="shared" ref="O104:O110" si="16">(J104+K104)*$Y$3</f>
        <v>0</v>
      </c>
      <c r="P104" s="124"/>
      <c r="Q104" s="103"/>
      <c r="R104" t="s">
        <v>80</v>
      </c>
      <c r="S104" t="s">
        <v>267</v>
      </c>
      <c r="V104">
        <v>1</v>
      </c>
      <c r="W104">
        <v>1</v>
      </c>
      <c r="Y104" s="124">
        <f>(T104+U104)*$Y$3</f>
        <v>0</v>
      </c>
      <c r="Z104" s="124"/>
    </row>
    <row r="105" spans="4:26" x14ac:dyDescent="0.3">
      <c r="G105" s="110" t="s">
        <v>155</v>
      </c>
      <c r="H105" s="118">
        <f>MAX(K105:N105)+MAX(U105:X105)</f>
        <v>3</v>
      </c>
      <c r="I105" s="32" t="s">
        <v>294</v>
      </c>
      <c r="J105" s="32"/>
      <c r="K105" s="32"/>
      <c r="L105" s="32"/>
      <c r="M105" s="32">
        <v>1</v>
      </c>
      <c r="N105" s="32">
        <v>1</v>
      </c>
      <c r="O105" s="124">
        <f t="shared" si="16"/>
        <v>0</v>
      </c>
      <c r="P105" s="124"/>
      <c r="Q105" s="103"/>
      <c r="R105" s="32" t="s">
        <v>268</v>
      </c>
      <c r="S105" s="32" t="s">
        <v>317</v>
      </c>
      <c r="T105" s="30"/>
      <c r="U105" s="30">
        <v>2</v>
      </c>
      <c r="V105" s="30"/>
      <c r="W105" s="30"/>
      <c r="Y105" s="124">
        <f>(T105+U105)*$Y$3</f>
        <v>1</v>
      </c>
      <c r="Z105" s="124"/>
    </row>
    <row r="106" spans="4:26" x14ac:dyDescent="0.3">
      <c r="G106" s="110">
        <f>SUM(H104:H108)</f>
        <v>8</v>
      </c>
      <c r="H106" s="118">
        <f>MAX(K106:N106)+MAX(U106:X106)</f>
        <v>1</v>
      </c>
      <c r="I106" s="32" t="s">
        <v>33</v>
      </c>
      <c r="J106" s="32"/>
      <c r="K106" s="32">
        <v>1</v>
      </c>
      <c r="L106" s="32"/>
      <c r="M106" s="32">
        <v>1</v>
      </c>
      <c r="N106" s="32"/>
      <c r="O106" s="124">
        <f t="shared" si="16"/>
        <v>0.5</v>
      </c>
      <c r="P106" s="124"/>
      <c r="Q106" s="103"/>
      <c r="Y106" s="124">
        <f>SUM(T106:U106)*$Y$3</f>
        <v>0</v>
      </c>
      <c r="Z106" s="124"/>
    </row>
    <row r="107" spans="4:26" x14ac:dyDescent="0.3">
      <c r="G107" s="43"/>
      <c r="H107" s="118">
        <f>MAX(K107:N107)+MAX(U107:X107)</f>
        <v>0</v>
      </c>
      <c r="I107" s="257"/>
      <c r="J107" s="32"/>
      <c r="K107" s="32"/>
      <c r="L107" s="32"/>
      <c r="M107" s="32"/>
      <c r="N107" s="32"/>
      <c r="O107" s="124">
        <f t="shared" si="16"/>
        <v>0</v>
      </c>
      <c r="P107" s="124"/>
      <c r="Q107" s="103"/>
      <c r="Y107" s="124">
        <f>SUM(T107:U107)*$Y$3</f>
        <v>0</v>
      </c>
      <c r="Z107" s="124"/>
    </row>
    <row r="108" spans="4:26" ht="15" thickBot="1" x14ac:dyDescent="0.35">
      <c r="G108" s="43"/>
      <c r="H108" s="118">
        <f>MAX(K107:N107)+MAX(U107:X107)</f>
        <v>0</v>
      </c>
      <c r="I108" s="32"/>
      <c r="J108" s="32"/>
      <c r="K108" s="32"/>
      <c r="L108" s="32"/>
      <c r="M108" s="32"/>
      <c r="N108" s="32"/>
      <c r="O108" s="141">
        <f t="shared" si="16"/>
        <v>0</v>
      </c>
      <c r="P108" s="141"/>
      <c r="Q108" s="103"/>
      <c r="Y108" s="141">
        <f>SUM(T108:U108)*$Y$3</f>
        <v>0</v>
      </c>
      <c r="Z108" s="141"/>
    </row>
    <row r="109" spans="4:26" x14ac:dyDescent="0.3">
      <c r="G109" s="49" t="s">
        <v>195</v>
      </c>
      <c r="H109" s="138">
        <f t="shared" ref="H109:H114" si="17">MAX(K109:N109)+MAX(U109:X109)</f>
        <v>2</v>
      </c>
      <c r="I109" s="53" t="s">
        <v>140</v>
      </c>
      <c r="J109" s="36"/>
      <c r="K109" s="36">
        <v>2</v>
      </c>
      <c r="L109" s="36">
        <v>1</v>
      </c>
      <c r="M109" s="36">
        <v>1</v>
      </c>
      <c r="N109" s="36"/>
      <c r="O109" s="140">
        <f t="shared" si="16"/>
        <v>1</v>
      </c>
      <c r="P109" s="140"/>
      <c r="Q109" s="108"/>
      <c r="R109" s="11"/>
      <c r="S109" s="11"/>
      <c r="T109" s="11"/>
      <c r="U109" s="11"/>
      <c r="V109" s="11"/>
      <c r="W109" s="11"/>
      <c r="X109" s="11"/>
      <c r="Y109" s="140">
        <f t="shared" ref="Y109:Y114" si="18">(T109+U109)*$Y$3</f>
        <v>0</v>
      </c>
      <c r="Z109" s="140"/>
    </row>
    <row r="110" spans="4:26" ht="15" thickBot="1" x14ac:dyDescent="0.35">
      <c r="G110" s="51" t="s">
        <v>113</v>
      </c>
      <c r="H110" s="132">
        <f t="shared" si="17"/>
        <v>0</v>
      </c>
      <c r="I110" s="21"/>
      <c r="J110" s="13"/>
      <c r="K110" s="13"/>
      <c r="L110" s="13"/>
      <c r="M110" s="13"/>
      <c r="N110" s="13"/>
      <c r="O110" s="139">
        <f t="shared" si="16"/>
        <v>0</v>
      </c>
      <c r="P110" s="139"/>
      <c r="Q110" s="133"/>
      <c r="R110" s="13"/>
      <c r="S110" s="13"/>
      <c r="T110" s="13"/>
      <c r="U110" s="13"/>
      <c r="V110" s="13"/>
      <c r="W110" s="13"/>
      <c r="X110" s="13"/>
      <c r="Y110" s="139">
        <f t="shared" si="18"/>
        <v>0</v>
      </c>
      <c r="Z110" s="139"/>
    </row>
    <row r="111" spans="4:26" x14ac:dyDescent="0.3">
      <c r="G111" s="49" t="s">
        <v>259</v>
      </c>
      <c r="H111" s="138">
        <f t="shared" si="17"/>
        <v>1</v>
      </c>
      <c r="I111" s="53" t="s">
        <v>140</v>
      </c>
      <c r="J111" s="36"/>
      <c r="K111" s="36">
        <v>1</v>
      </c>
      <c r="L111" s="36">
        <v>1</v>
      </c>
      <c r="M111" s="36">
        <v>1</v>
      </c>
      <c r="N111" s="36"/>
      <c r="O111" s="140">
        <f>(J111+K111)*$Y$3</f>
        <v>0.5</v>
      </c>
      <c r="P111" s="140"/>
      <c r="Q111" s="108"/>
      <c r="R111" s="11"/>
      <c r="S111" s="11"/>
      <c r="T111" s="11"/>
      <c r="U111" s="11"/>
      <c r="V111" s="11"/>
      <c r="W111" s="11"/>
      <c r="X111" s="11"/>
      <c r="Y111" s="140">
        <f t="shared" si="18"/>
        <v>0</v>
      </c>
      <c r="Z111" s="140"/>
    </row>
    <row r="112" spans="4:26" ht="15" thickBot="1" x14ac:dyDescent="0.35">
      <c r="G112" s="51" t="s">
        <v>113</v>
      </c>
      <c r="H112" s="132">
        <f t="shared" si="17"/>
        <v>1</v>
      </c>
      <c r="I112" s="21" t="s">
        <v>273</v>
      </c>
      <c r="J112" s="13"/>
      <c r="K112" s="13">
        <v>1</v>
      </c>
      <c r="L112" s="13"/>
      <c r="M112" s="13"/>
      <c r="N112" s="13"/>
      <c r="O112" s="139">
        <f>(J112+K112)*$Y$3</f>
        <v>0.5</v>
      </c>
      <c r="P112" s="139"/>
      <c r="Q112" s="133"/>
      <c r="R112" s="13"/>
      <c r="S112" s="13"/>
      <c r="T112" s="13"/>
      <c r="U112" s="13"/>
      <c r="V112" s="13"/>
      <c r="W112" s="13"/>
      <c r="X112" s="13"/>
      <c r="Y112" s="139">
        <f t="shared" si="18"/>
        <v>0</v>
      </c>
      <c r="Z112" s="139"/>
    </row>
    <row r="113" spans="7:26" x14ac:dyDescent="0.3">
      <c r="G113" s="49" t="s">
        <v>378</v>
      </c>
      <c r="H113" s="138">
        <f t="shared" si="17"/>
        <v>2</v>
      </c>
      <c r="I113" s="53" t="s">
        <v>140</v>
      </c>
      <c r="J113" s="36"/>
      <c r="K113" s="36">
        <v>2</v>
      </c>
      <c r="L113" s="36">
        <v>1</v>
      </c>
      <c r="M113" s="36">
        <v>1</v>
      </c>
      <c r="N113" s="36"/>
      <c r="O113" s="140">
        <f>(J113+K113)*$Y$3</f>
        <v>1</v>
      </c>
      <c r="P113" s="140"/>
      <c r="Q113" s="108"/>
      <c r="R113" s="11"/>
      <c r="S113" s="11"/>
      <c r="T113" s="11"/>
      <c r="U113" s="11"/>
      <c r="V113" s="11"/>
      <c r="W113" s="11"/>
      <c r="X113" s="11"/>
      <c r="Y113" s="140">
        <f t="shared" si="18"/>
        <v>0</v>
      </c>
      <c r="Z113" s="140"/>
    </row>
    <row r="114" spans="7:26" ht="15" thickBot="1" x14ac:dyDescent="0.35">
      <c r="G114" s="51" t="s">
        <v>113</v>
      </c>
      <c r="H114" s="132">
        <f t="shared" si="17"/>
        <v>0</v>
      </c>
      <c r="I114" s="21"/>
      <c r="J114" s="13"/>
      <c r="K114" s="13"/>
      <c r="L114" s="13"/>
      <c r="M114" s="13"/>
      <c r="N114" s="13"/>
      <c r="O114" s="139">
        <f>(J114+K114)*$Y$3</f>
        <v>0</v>
      </c>
      <c r="P114" s="139"/>
      <c r="Q114" s="133"/>
      <c r="R114" s="13"/>
      <c r="S114" s="13"/>
      <c r="T114" s="13"/>
      <c r="U114" s="13"/>
      <c r="V114" s="13"/>
      <c r="W114" s="13"/>
      <c r="X114" s="13"/>
      <c r="Y114" s="139">
        <f t="shared" si="18"/>
        <v>0</v>
      </c>
      <c r="Z114" s="139"/>
    </row>
  </sheetData>
  <mergeCells count="1">
    <mergeCell ref="T4:U4"/>
  </mergeCells>
  <conditionalFormatting sqref="D2">
    <cfRule type="cellIs" dxfId="32" priority="1" operator="lessThan">
      <formula>0</formula>
    </cfRule>
    <cfRule type="cellIs" dxfId="31" priority="2" operator="equal">
      <formula>0</formula>
    </cfRule>
    <cfRule type="cellIs" dxfId="30" priority="3" operator="greaterThan">
      <formula>0</formula>
    </cfRule>
  </conditionalFormatting>
  <conditionalFormatting sqref="D40">
    <cfRule type="cellIs" dxfId="29" priority="4" operator="equal">
      <formula>0</formula>
    </cfRule>
    <cfRule type="cellIs" dxfId="28" priority="5" operator="lessThan">
      <formula>0</formula>
    </cfRule>
    <cfRule type="cellIs" dxfId="27" priority="6" operator="greaterThan">
      <formula>0</formula>
    </cfRule>
  </conditionalFormatting>
  <pageMargins left="0.7" right="0.7" top="0.75" bottom="0.75" header="0.3" footer="0.3"/>
  <pageSetup paperSize="9" scale="44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CC"/>
  </sheetPr>
  <dimension ref="A1:Z101"/>
  <sheetViews>
    <sheetView zoomScale="65" zoomScaleNormal="65" zoomScaleSheetLayoutView="98" workbookViewId="0">
      <selection activeCell="H35" sqref="H35:H37"/>
    </sheetView>
  </sheetViews>
  <sheetFormatPr defaultColWidth="9.109375" defaultRowHeight="14.4" x14ac:dyDescent="0.3"/>
  <cols>
    <col min="2" max="2" width="11.6640625" customWidth="1"/>
    <col min="3" max="3" width="19.33203125" customWidth="1"/>
    <col min="5" max="5" width="9.21875" customWidth="1"/>
    <col min="6" max="6" width="4.109375" customWidth="1"/>
    <col min="7" max="7" width="19" customWidth="1"/>
    <col min="8" max="8" width="5.5546875" style="10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20.6640625" customWidth="1"/>
    <col min="19" max="19" width="25.8867187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24" t="s">
        <v>26</v>
      </c>
      <c r="D2" s="24">
        <f>D40+D3+D4</f>
        <v>50.599999999999994</v>
      </c>
      <c r="I2" s="9" t="s">
        <v>30</v>
      </c>
      <c r="J2" s="7">
        <f t="shared" ref="J2:P2" si="0">J6+T6</f>
        <v>22</v>
      </c>
      <c r="K2" s="7">
        <f t="shared" si="0"/>
        <v>50</v>
      </c>
      <c r="L2" s="7">
        <f t="shared" si="0"/>
        <v>49</v>
      </c>
      <c r="M2" s="7">
        <f t="shared" si="0"/>
        <v>50</v>
      </c>
      <c r="N2" s="7">
        <f t="shared" si="0"/>
        <v>13</v>
      </c>
      <c r="O2" s="7">
        <f t="shared" si="0"/>
        <v>36</v>
      </c>
      <c r="P2" s="7">
        <f t="shared" si="0"/>
        <v>2</v>
      </c>
      <c r="W2" s="76" t="s">
        <v>144</v>
      </c>
      <c r="X2" s="77"/>
      <c r="Y2" s="78">
        <v>0.2</v>
      </c>
      <c r="Z2" s="79"/>
    </row>
    <row r="3" spans="1:26" ht="15" thickBot="1" x14ac:dyDescent="0.35">
      <c r="C3" s="23" t="s">
        <v>341</v>
      </c>
      <c r="D3" s="298">
        <f>'[1]House Aeris'!$I$3</f>
        <v>11.9</v>
      </c>
      <c r="W3" s="80" t="s">
        <v>142</v>
      </c>
      <c r="X3" s="81"/>
      <c r="Y3" s="82">
        <v>0.5</v>
      </c>
    </row>
    <row r="4" spans="1:26" ht="15" thickBot="1" x14ac:dyDescent="0.35">
      <c r="C4" s="23" t="s">
        <v>95</v>
      </c>
      <c r="D4" s="23">
        <v>0.8</v>
      </c>
      <c r="I4" s="1" t="s">
        <v>14</v>
      </c>
      <c r="J4" s="1"/>
      <c r="K4" s="1"/>
      <c r="Q4" s="54"/>
      <c r="R4" s="3" t="s">
        <v>10</v>
      </c>
      <c r="S4" s="3"/>
      <c r="T4" s="373" t="s">
        <v>9</v>
      </c>
      <c r="U4" s="373"/>
    </row>
    <row r="5" spans="1:26" ht="15.6" thickTop="1" thickBot="1" x14ac:dyDescent="0.35">
      <c r="G5" s="83" t="s">
        <v>148</v>
      </c>
      <c r="H5" s="84">
        <f>SUM(H8:H77)</f>
        <v>80</v>
      </c>
      <c r="I5" s="1" t="s">
        <v>8</v>
      </c>
      <c r="J5" s="85" t="s">
        <v>143</v>
      </c>
      <c r="K5" s="2" t="s">
        <v>132</v>
      </c>
      <c r="L5" s="2" t="s">
        <v>63</v>
      </c>
      <c r="M5" s="2" t="s">
        <v>133</v>
      </c>
      <c r="N5" s="2" t="s">
        <v>134</v>
      </c>
      <c r="O5" s="2" t="s">
        <v>25</v>
      </c>
      <c r="P5" s="2" t="s">
        <v>149</v>
      </c>
      <c r="Q5" s="54"/>
      <c r="R5" s="3" t="s">
        <v>8</v>
      </c>
      <c r="S5" s="3"/>
      <c r="T5" s="86" t="s">
        <v>143</v>
      </c>
      <c r="U5" s="4" t="s">
        <v>132</v>
      </c>
      <c r="V5" s="4" t="s">
        <v>63</v>
      </c>
      <c r="W5" s="4" t="s">
        <v>133</v>
      </c>
      <c r="X5" s="4" t="s">
        <v>134</v>
      </c>
      <c r="Y5" s="4" t="s">
        <v>25</v>
      </c>
      <c r="Z5" s="2" t="s">
        <v>149</v>
      </c>
    </row>
    <row r="6" spans="1:26" ht="15" thickBot="1" x14ac:dyDescent="0.35">
      <c r="A6" s="87"/>
      <c r="B6" s="11" t="s">
        <v>0</v>
      </c>
      <c r="C6" s="11" t="s">
        <v>4</v>
      </c>
      <c r="D6" s="12" t="s">
        <v>5</v>
      </c>
      <c r="F6">
        <f>SUM(F9:F49)</f>
        <v>77.5</v>
      </c>
      <c r="G6" s="88" t="s">
        <v>139</v>
      </c>
      <c r="H6" s="89">
        <f>H5*50</f>
        <v>4000</v>
      </c>
      <c r="J6" s="7">
        <f t="shared" ref="J6:P6" si="1">SUM(J10:J142)</f>
        <v>15</v>
      </c>
      <c r="K6" s="7">
        <f t="shared" si="1"/>
        <v>28</v>
      </c>
      <c r="L6" s="7">
        <f t="shared" si="1"/>
        <v>28</v>
      </c>
      <c r="M6" s="7">
        <f t="shared" si="1"/>
        <v>31</v>
      </c>
      <c r="N6" s="7">
        <f t="shared" si="1"/>
        <v>10</v>
      </c>
      <c r="O6" s="7">
        <f t="shared" si="1"/>
        <v>21.5</v>
      </c>
      <c r="P6" s="7">
        <f t="shared" si="1"/>
        <v>2</v>
      </c>
      <c r="Q6" s="54"/>
      <c r="T6" s="7">
        <f t="shared" ref="T6:Y6" si="2">SUM(T14:T142)</f>
        <v>7</v>
      </c>
      <c r="U6" s="7">
        <f t="shared" si="2"/>
        <v>22</v>
      </c>
      <c r="V6" s="7">
        <f t="shared" si="2"/>
        <v>21</v>
      </c>
      <c r="W6" s="7">
        <f t="shared" si="2"/>
        <v>19</v>
      </c>
      <c r="X6" s="7">
        <f t="shared" si="2"/>
        <v>3</v>
      </c>
      <c r="Y6" s="7">
        <f t="shared" si="2"/>
        <v>14.5</v>
      </c>
      <c r="Z6" s="7">
        <f>SUM(Z14:Z89)</f>
        <v>0</v>
      </c>
    </row>
    <row r="7" spans="1:26" ht="15.6" thickTop="1" thickBot="1" x14ac:dyDescent="0.35">
      <c r="A7" s="90">
        <f>D2*0.8</f>
        <v>40.479999999999997</v>
      </c>
      <c r="B7" t="s">
        <v>1</v>
      </c>
      <c r="C7" t="s">
        <v>291</v>
      </c>
      <c r="D7" s="15">
        <v>17</v>
      </c>
      <c r="F7" t="s">
        <v>197</v>
      </c>
      <c r="Q7" s="54"/>
    </row>
    <row r="8" spans="1:26" ht="15" thickBot="1" x14ac:dyDescent="0.35">
      <c r="A8" s="20">
        <f>D2*0.2</f>
        <v>10.119999999999999</v>
      </c>
      <c r="B8" t="s">
        <v>27</v>
      </c>
      <c r="C8" t="s">
        <v>115</v>
      </c>
      <c r="D8" s="15">
        <v>14</v>
      </c>
      <c r="G8" s="91" t="s">
        <v>123</v>
      </c>
      <c r="H8" s="92" t="s">
        <v>47</v>
      </c>
      <c r="I8" s="93" t="s">
        <v>150</v>
      </c>
      <c r="J8" s="94" t="s">
        <v>143</v>
      </c>
      <c r="K8" s="95" t="s">
        <v>132</v>
      </c>
      <c r="L8" s="95" t="s">
        <v>63</v>
      </c>
      <c r="M8" s="95" t="s">
        <v>133</v>
      </c>
      <c r="N8" s="95" t="s">
        <v>134</v>
      </c>
      <c r="O8" s="96" t="s">
        <v>25</v>
      </c>
      <c r="P8" s="96" t="s">
        <v>149</v>
      </c>
      <c r="Q8" s="97"/>
      <c r="R8" s="93" t="s">
        <v>32</v>
      </c>
      <c r="S8" s="93" t="s">
        <v>150</v>
      </c>
      <c r="T8" s="94" t="s">
        <v>143</v>
      </c>
      <c r="U8" s="95" t="s">
        <v>132</v>
      </c>
      <c r="V8" s="95" t="s">
        <v>63</v>
      </c>
      <c r="W8" s="95" t="s">
        <v>133</v>
      </c>
      <c r="X8" s="95" t="s">
        <v>134</v>
      </c>
      <c r="Y8" s="96" t="s">
        <v>25</v>
      </c>
      <c r="Z8" s="96" t="s">
        <v>149</v>
      </c>
    </row>
    <row r="9" spans="1:26" ht="15" thickBot="1" x14ac:dyDescent="0.35">
      <c r="A9" s="20"/>
      <c r="B9" t="s">
        <v>28</v>
      </c>
      <c r="C9" t="s">
        <v>116</v>
      </c>
      <c r="D9" s="15">
        <v>12</v>
      </c>
      <c r="E9" s="372" t="s">
        <v>422</v>
      </c>
      <c r="F9">
        <f>SUM(H9:H67)</f>
        <v>76</v>
      </c>
      <c r="G9" s="47" t="s">
        <v>151</v>
      </c>
      <c r="H9" s="98" t="s">
        <v>152</v>
      </c>
      <c r="I9" s="224"/>
      <c r="J9" s="228"/>
      <c r="K9" s="228"/>
      <c r="L9" s="228"/>
      <c r="M9" s="228"/>
      <c r="N9" s="229"/>
      <c r="O9" s="102"/>
      <c r="P9" s="102"/>
      <c r="Q9" s="103"/>
      <c r="R9" s="99"/>
      <c r="S9" s="99"/>
      <c r="T9" s="100"/>
      <c r="U9" s="100"/>
      <c r="V9" s="100"/>
      <c r="W9" s="100"/>
      <c r="X9" s="101"/>
      <c r="Y9" s="102"/>
      <c r="Z9" s="102"/>
    </row>
    <row r="10" spans="1:26" x14ac:dyDescent="0.3">
      <c r="A10" s="20"/>
      <c r="B10" t="s">
        <v>2</v>
      </c>
      <c r="C10" t="s">
        <v>117</v>
      </c>
      <c r="D10" s="15">
        <v>0</v>
      </c>
      <c r="G10" s="43" t="s">
        <v>153</v>
      </c>
      <c r="H10" s="104" t="s">
        <v>152</v>
      </c>
      <c r="I10" s="105" t="s">
        <v>243</v>
      </c>
      <c r="J10" s="105"/>
      <c r="K10" s="18"/>
      <c r="L10" s="18">
        <v>2</v>
      </c>
      <c r="M10" s="18">
        <v>2</v>
      </c>
      <c r="N10" s="18">
        <v>4</v>
      </c>
      <c r="O10" s="106"/>
      <c r="P10" s="106"/>
      <c r="Q10" s="103"/>
      <c r="R10" s="105"/>
      <c r="S10" s="105"/>
      <c r="T10" s="18"/>
      <c r="U10" s="18"/>
      <c r="V10" s="18"/>
      <c r="W10" s="18"/>
      <c r="X10" s="26"/>
      <c r="Y10" s="106"/>
      <c r="Z10" s="106"/>
    </row>
    <row r="11" spans="1:26" x14ac:dyDescent="0.3">
      <c r="A11" s="20"/>
      <c r="B11" t="s">
        <v>53</v>
      </c>
      <c r="C11" t="s">
        <v>118</v>
      </c>
      <c r="D11" s="15">
        <v>0</v>
      </c>
      <c r="G11" s="43" t="s">
        <v>141</v>
      </c>
      <c r="H11" s="104" t="s">
        <v>152</v>
      </c>
      <c r="I11" s="105"/>
      <c r="J11" s="18"/>
      <c r="K11" s="18"/>
      <c r="L11" s="18"/>
      <c r="M11" s="18"/>
      <c r="N11" s="26"/>
      <c r="O11" s="106"/>
      <c r="P11" s="106"/>
      <c r="Q11" s="103"/>
      <c r="R11" s="105"/>
      <c r="S11" s="105"/>
      <c r="T11" s="18"/>
      <c r="U11" s="18"/>
      <c r="V11" s="18"/>
      <c r="W11" s="18"/>
      <c r="X11" s="26"/>
      <c r="Y11" s="106"/>
      <c r="Z11" s="106"/>
    </row>
    <row r="12" spans="1:26" ht="15" thickBot="1" x14ac:dyDescent="0.35">
      <c r="A12" s="20"/>
      <c r="B12" t="s">
        <v>119</v>
      </c>
      <c r="C12" t="s">
        <v>120</v>
      </c>
      <c r="D12" s="15"/>
      <c r="G12" s="43">
        <f>SUM(H9:H67)*50</f>
        <v>3800</v>
      </c>
      <c r="H12" s="104" t="s">
        <v>152</v>
      </c>
      <c r="I12" s="105"/>
      <c r="J12" s="18"/>
      <c r="K12" s="18"/>
      <c r="L12" s="18"/>
      <c r="M12" s="18"/>
      <c r="N12" s="26"/>
      <c r="O12" s="106"/>
      <c r="P12" s="106"/>
      <c r="Q12" s="103"/>
      <c r="R12" s="105"/>
      <c r="S12" s="105"/>
      <c r="T12" s="18"/>
      <c r="U12" s="18"/>
      <c r="V12" s="18"/>
      <c r="W12" s="18"/>
      <c r="X12" s="26"/>
      <c r="Y12" s="106"/>
      <c r="Z12" s="106"/>
    </row>
    <row r="13" spans="1:26" ht="15" thickBot="1" x14ac:dyDescent="0.35">
      <c r="A13" s="20"/>
      <c r="B13" s="148" t="s">
        <v>105</v>
      </c>
      <c r="D13" s="15"/>
      <c r="G13" s="45" t="s">
        <v>196</v>
      </c>
      <c r="H13" s="92" t="s">
        <v>47</v>
      </c>
      <c r="I13" s="93" t="s">
        <v>150</v>
      </c>
      <c r="J13" s="94" t="s">
        <v>143</v>
      </c>
      <c r="K13" s="95" t="s">
        <v>132</v>
      </c>
      <c r="L13" s="95" t="s">
        <v>63</v>
      </c>
      <c r="M13" s="95" t="s">
        <v>133</v>
      </c>
      <c r="N13" s="95" t="s">
        <v>134</v>
      </c>
      <c r="O13" s="96" t="s">
        <v>25</v>
      </c>
      <c r="P13" s="96" t="s">
        <v>149</v>
      </c>
      <c r="Q13" s="97"/>
      <c r="R13" s="93" t="s">
        <v>32</v>
      </c>
      <c r="S13" s="93" t="s">
        <v>150</v>
      </c>
      <c r="T13" s="94" t="s">
        <v>143</v>
      </c>
      <c r="U13" s="95" t="s">
        <v>132</v>
      </c>
      <c r="V13" s="95" t="s">
        <v>63</v>
      </c>
      <c r="W13" s="95" t="s">
        <v>133</v>
      </c>
      <c r="X13" s="95" t="s">
        <v>134</v>
      </c>
      <c r="Y13" s="96" t="s">
        <v>25</v>
      </c>
      <c r="Z13" s="96" t="s">
        <v>149</v>
      </c>
    </row>
    <row r="14" spans="1:26" ht="15" thickBot="1" x14ac:dyDescent="0.35">
      <c r="A14" s="90">
        <f>SUM(A7:A13)</f>
        <v>50.599999999999994</v>
      </c>
      <c r="C14" s="5" t="s">
        <v>7</v>
      </c>
      <c r="D14" s="107">
        <f>SUM(D7:D13)</f>
        <v>43</v>
      </c>
      <c r="G14" s="46" t="s">
        <v>101</v>
      </c>
      <c r="H14" s="60" t="s">
        <v>152</v>
      </c>
      <c r="I14" s="68"/>
      <c r="J14" s="64"/>
      <c r="K14" s="64"/>
      <c r="L14" s="64"/>
      <c r="M14" s="64"/>
      <c r="N14" s="66"/>
      <c r="O14" s="69"/>
      <c r="P14" s="69"/>
      <c r="Q14" s="108"/>
      <c r="R14" s="69"/>
      <c r="S14" s="68"/>
      <c r="T14" s="64"/>
      <c r="U14" s="64"/>
      <c r="V14" s="64"/>
      <c r="W14" s="64"/>
      <c r="X14" s="66"/>
      <c r="Y14" s="69"/>
      <c r="Z14" s="69"/>
    </row>
    <row r="15" spans="1:26" ht="15.6" thickTop="1" thickBot="1" x14ac:dyDescent="0.35">
      <c r="A15" s="21"/>
      <c r="B15" s="13"/>
      <c r="C15" s="13"/>
      <c r="D15" s="14"/>
      <c r="G15" s="110" t="s">
        <v>155</v>
      </c>
      <c r="H15" s="111" t="s">
        <v>152</v>
      </c>
      <c r="I15" s="112"/>
      <c r="J15" s="113"/>
      <c r="K15" s="113"/>
      <c r="L15" s="113"/>
      <c r="M15" s="113"/>
      <c r="N15" s="114"/>
      <c r="O15" s="115"/>
      <c r="P15" s="115"/>
      <c r="Q15" s="116"/>
      <c r="R15" s="115"/>
      <c r="S15" s="112"/>
      <c r="T15" s="113"/>
      <c r="U15" s="113"/>
      <c r="V15" s="113"/>
      <c r="W15" s="113"/>
      <c r="X15" s="114"/>
      <c r="Y15" s="115"/>
      <c r="Z15" s="115"/>
    </row>
    <row r="16" spans="1:26" ht="15" thickBot="1" x14ac:dyDescent="0.35">
      <c r="G16" s="110">
        <f>SUM(H16:H26)</f>
        <v>20</v>
      </c>
      <c r="H16" s="118">
        <f t="shared" ref="H16:H26" si="3">MAX(K16:N16)+MAX(U16:X16)</f>
        <v>4</v>
      </c>
      <c r="I16" s="30" t="s">
        <v>288</v>
      </c>
      <c r="M16">
        <v>1</v>
      </c>
      <c r="N16">
        <v>3</v>
      </c>
      <c r="O16" s="119">
        <f t="shared" ref="O16:O26" si="4">(J16+K16)*$Y$3</f>
        <v>0</v>
      </c>
      <c r="P16" s="119"/>
      <c r="Q16" s="103"/>
      <c r="R16" s="43" t="s">
        <v>179</v>
      </c>
      <c r="S16" t="s">
        <v>166</v>
      </c>
      <c r="U16">
        <v>1</v>
      </c>
      <c r="X16" s="122"/>
      <c r="Y16" s="119">
        <f>(T16+U16)*$Y$3</f>
        <v>0.5</v>
      </c>
      <c r="Z16" s="119"/>
    </row>
    <row r="17" spans="1:26" x14ac:dyDescent="0.3">
      <c r="A17" s="19" t="s">
        <v>18</v>
      </c>
      <c r="B17" s="11"/>
      <c r="C17" s="11" t="s">
        <v>12</v>
      </c>
      <c r="D17" s="123">
        <f>O6</f>
        <v>21.5</v>
      </c>
      <c r="G17" s="43"/>
      <c r="H17" s="118">
        <f t="shared" si="3"/>
        <v>3</v>
      </c>
      <c r="I17" s="32" t="s">
        <v>121</v>
      </c>
      <c r="J17" s="32"/>
      <c r="K17" s="32"/>
      <c r="L17" s="32"/>
      <c r="M17" s="32">
        <v>1</v>
      </c>
      <c r="N17" s="32">
        <v>1</v>
      </c>
      <c r="O17" s="124">
        <f t="shared" si="4"/>
        <v>0</v>
      </c>
      <c r="P17" s="124"/>
      <c r="Q17" s="103"/>
      <c r="R17" s="42" t="s">
        <v>167</v>
      </c>
      <c r="S17" s="32" t="s">
        <v>346</v>
      </c>
      <c r="T17" s="32">
        <v>3</v>
      </c>
      <c r="U17" s="32"/>
      <c r="V17" s="32">
        <v>2</v>
      </c>
      <c r="W17" s="32">
        <v>2</v>
      </c>
      <c r="Y17" s="124">
        <f t="shared" ref="Y17:Y26" si="5">(T17+U17)*$Y$3</f>
        <v>1.5</v>
      </c>
      <c r="Z17" s="124"/>
    </row>
    <row r="18" spans="1:26" ht="15" thickBot="1" x14ac:dyDescent="0.35">
      <c r="A18" s="20"/>
      <c r="C18" s="5" t="s">
        <v>13</v>
      </c>
      <c r="D18" s="125">
        <f>(((J2+K2)-SUM(J94:J98))*$Y$2)</f>
        <v>14.4</v>
      </c>
      <c r="G18" s="43"/>
      <c r="H18" s="118">
        <f t="shared" si="3"/>
        <v>3</v>
      </c>
      <c r="I18" s="32" t="s">
        <v>124</v>
      </c>
      <c r="J18" s="32"/>
      <c r="K18" s="32">
        <v>2</v>
      </c>
      <c r="L18" s="32">
        <v>1</v>
      </c>
      <c r="M18" s="32"/>
      <c r="N18" s="32"/>
      <c r="O18" s="124">
        <f t="shared" si="4"/>
        <v>1</v>
      </c>
      <c r="P18" s="124"/>
      <c r="Q18" s="103"/>
      <c r="R18" s="43" t="s">
        <v>169</v>
      </c>
      <c r="S18" t="s">
        <v>170</v>
      </c>
      <c r="V18">
        <v>1</v>
      </c>
      <c r="W18">
        <v>1</v>
      </c>
      <c r="Y18" s="124">
        <f t="shared" si="5"/>
        <v>0</v>
      </c>
      <c r="Z18" s="124"/>
    </row>
    <row r="19" spans="1:26" ht="15.6" thickTop="1" thickBot="1" x14ac:dyDescent="0.35">
      <c r="A19" s="21"/>
      <c r="B19" s="13"/>
      <c r="C19" s="126" t="s">
        <v>7</v>
      </c>
      <c r="D19" s="127">
        <f>SUM(D17:D18)</f>
        <v>35.9</v>
      </c>
      <c r="G19" s="43"/>
      <c r="H19" s="118">
        <f t="shared" si="3"/>
        <v>2</v>
      </c>
      <c r="I19" s="32"/>
      <c r="J19" s="32"/>
      <c r="K19" s="32"/>
      <c r="L19" s="32"/>
      <c r="M19" s="32"/>
      <c r="N19" s="32"/>
      <c r="O19" s="124">
        <f t="shared" si="4"/>
        <v>0</v>
      </c>
      <c r="P19" s="124"/>
      <c r="Q19" s="103"/>
      <c r="R19" s="145" t="s">
        <v>381</v>
      </c>
      <c r="S19" s="30" t="s">
        <v>321</v>
      </c>
      <c r="T19" s="32"/>
      <c r="U19" s="32">
        <v>2</v>
      </c>
      <c r="V19" s="32">
        <v>1</v>
      </c>
      <c r="W19" s="32">
        <v>1</v>
      </c>
      <c r="X19" s="32"/>
      <c r="Y19" s="124">
        <f t="shared" si="5"/>
        <v>1</v>
      </c>
      <c r="Z19" s="124"/>
    </row>
    <row r="20" spans="1:26" ht="15" thickBot="1" x14ac:dyDescent="0.35">
      <c r="G20" s="43"/>
      <c r="H20" s="118">
        <f t="shared" si="3"/>
        <v>1</v>
      </c>
      <c r="I20" s="32" t="s">
        <v>202</v>
      </c>
      <c r="J20" s="32"/>
      <c r="K20" s="32"/>
      <c r="L20" s="32">
        <v>1</v>
      </c>
      <c r="M20" s="32"/>
      <c r="N20" s="32"/>
      <c r="O20" s="124">
        <f t="shared" si="4"/>
        <v>0</v>
      </c>
      <c r="P20" s="124"/>
      <c r="Q20" s="103"/>
      <c r="R20" s="48"/>
      <c r="S20" s="32"/>
      <c r="T20" s="32"/>
      <c r="U20" s="32"/>
      <c r="V20" s="32"/>
      <c r="W20" s="32"/>
      <c r="Y20" s="124">
        <f t="shared" si="5"/>
        <v>0</v>
      </c>
      <c r="Z20" s="124"/>
    </row>
    <row r="21" spans="1:26" x14ac:dyDescent="0.3">
      <c r="A21" s="128" t="s">
        <v>156</v>
      </c>
      <c r="B21" s="11"/>
      <c r="C21" s="11"/>
      <c r="D21" s="12"/>
      <c r="G21" s="43"/>
      <c r="H21" s="118">
        <f t="shared" si="3"/>
        <v>1</v>
      </c>
      <c r="I21" t="s">
        <v>203</v>
      </c>
      <c r="J21" s="32"/>
      <c r="K21" s="32"/>
      <c r="L21" s="32"/>
      <c r="M21" s="32">
        <v>1</v>
      </c>
      <c r="N21" s="32"/>
      <c r="O21" s="124">
        <f t="shared" si="4"/>
        <v>0</v>
      </c>
      <c r="P21" s="124"/>
      <c r="Q21" s="103"/>
      <c r="R21" s="48"/>
      <c r="S21" s="32"/>
      <c r="T21" s="32"/>
      <c r="U21" s="32"/>
      <c r="V21" s="32"/>
      <c r="W21" s="32"/>
      <c r="Y21" s="124">
        <f t="shared" si="5"/>
        <v>0</v>
      </c>
      <c r="Z21" s="124"/>
    </row>
    <row r="22" spans="1:26" x14ac:dyDescent="0.3">
      <c r="A22" s="129"/>
      <c r="B22" s="70" t="s">
        <v>147</v>
      </c>
      <c r="C22" s="70"/>
      <c r="D22" s="71"/>
      <c r="G22" s="43"/>
      <c r="H22" s="118">
        <f t="shared" si="3"/>
        <v>1</v>
      </c>
      <c r="I22" s="32" t="s">
        <v>81</v>
      </c>
      <c r="J22" s="32"/>
      <c r="K22" s="32"/>
      <c r="L22" s="32"/>
      <c r="M22" s="32">
        <v>1</v>
      </c>
      <c r="N22" s="32"/>
      <c r="O22" s="124">
        <f t="shared" si="4"/>
        <v>0</v>
      </c>
      <c r="P22" s="124"/>
      <c r="Q22" s="103"/>
      <c r="R22" s="48"/>
      <c r="S22" s="32"/>
      <c r="T22" s="32"/>
      <c r="U22" s="32"/>
      <c r="V22" s="32"/>
      <c r="W22" s="32"/>
      <c r="Y22" s="124">
        <f t="shared" si="5"/>
        <v>0</v>
      </c>
      <c r="Z22" s="124"/>
    </row>
    <row r="23" spans="1:26" x14ac:dyDescent="0.3">
      <c r="A23" s="20"/>
      <c r="B23" s="72"/>
      <c r="C23" s="16" t="s">
        <v>19</v>
      </c>
      <c r="D23" s="17">
        <f>B23*0.5</f>
        <v>0</v>
      </c>
      <c r="G23" s="43"/>
      <c r="H23" s="118">
        <f t="shared" si="3"/>
        <v>1</v>
      </c>
      <c r="I23" s="32" t="s">
        <v>66</v>
      </c>
      <c r="J23" s="32"/>
      <c r="K23" s="32"/>
      <c r="L23" s="32">
        <v>1</v>
      </c>
      <c r="M23" s="32">
        <v>1</v>
      </c>
      <c r="N23" s="30"/>
      <c r="O23" s="124">
        <f t="shared" si="4"/>
        <v>0</v>
      </c>
      <c r="P23" s="124"/>
      <c r="Q23" s="103"/>
      <c r="R23" s="48"/>
      <c r="S23" s="32"/>
      <c r="T23" s="32"/>
      <c r="U23" s="32"/>
      <c r="V23" s="32"/>
      <c r="W23" s="32"/>
      <c r="Y23" s="124">
        <f t="shared" si="5"/>
        <v>0</v>
      </c>
      <c r="Z23" s="124"/>
    </row>
    <row r="24" spans="1:26" x14ac:dyDescent="0.3">
      <c r="A24" s="20"/>
      <c r="B24" s="72">
        <v>1</v>
      </c>
      <c r="C24" s="16" t="s">
        <v>20</v>
      </c>
      <c r="D24" s="17">
        <f>B24</f>
        <v>1</v>
      </c>
      <c r="G24" s="43"/>
      <c r="H24" s="118">
        <f t="shared" si="3"/>
        <v>0</v>
      </c>
      <c r="I24" s="32"/>
      <c r="J24" s="32"/>
      <c r="K24" s="32"/>
      <c r="L24" s="32"/>
      <c r="M24" s="32"/>
      <c r="N24" s="30"/>
      <c r="O24" s="124">
        <f t="shared" si="4"/>
        <v>0</v>
      </c>
      <c r="P24" s="124"/>
      <c r="Q24" s="103"/>
      <c r="R24" s="48"/>
      <c r="S24" s="32"/>
      <c r="T24" s="32"/>
      <c r="U24" s="32"/>
      <c r="V24" s="32"/>
      <c r="W24" s="32"/>
      <c r="Y24" s="124">
        <f t="shared" si="5"/>
        <v>0</v>
      </c>
      <c r="Z24" s="124"/>
    </row>
    <row r="25" spans="1:26" x14ac:dyDescent="0.3">
      <c r="A25" s="20"/>
      <c r="B25" s="72">
        <v>1</v>
      </c>
      <c r="C25" s="16" t="s">
        <v>21</v>
      </c>
      <c r="D25" s="17">
        <f>B25</f>
        <v>1</v>
      </c>
      <c r="G25" s="43"/>
      <c r="H25" s="118">
        <f t="shared" si="3"/>
        <v>2</v>
      </c>
      <c r="I25" s="32" t="s">
        <v>48</v>
      </c>
      <c r="J25" s="32"/>
      <c r="K25" s="32"/>
      <c r="L25" s="32">
        <v>1</v>
      </c>
      <c r="M25" s="32">
        <v>2</v>
      </c>
      <c r="N25" s="30"/>
      <c r="O25" s="124">
        <f>(J22+K22)*$Y$3</f>
        <v>0</v>
      </c>
      <c r="P25" s="124"/>
      <c r="Q25" s="103"/>
      <c r="R25" s="144"/>
      <c r="S25" s="147"/>
      <c r="T25" s="130"/>
      <c r="U25" s="130"/>
      <c r="V25" s="130"/>
      <c r="W25" s="130"/>
      <c r="Y25" s="124">
        <f t="shared" si="5"/>
        <v>0</v>
      </c>
      <c r="Z25" s="124"/>
    </row>
    <row r="26" spans="1:26" ht="15" thickBot="1" x14ac:dyDescent="0.35">
      <c r="A26" s="20"/>
      <c r="B26" s="72">
        <v>4</v>
      </c>
      <c r="C26" s="16" t="s">
        <v>22</v>
      </c>
      <c r="D26" s="17">
        <f>B26</f>
        <v>4</v>
      </c>
      <c r="G26" s="44"/>
      <c r="H26" s="132">
        <f t="shared" si="3"/>
        <v>2</v>
      </c>
      <c r="I26" s="65" t="s">
        <v>380</v>
      </c>
      <c r="J26" s="65"/>
      <c r="K26" s="65">
        <v>1</v>
      </c>
      <c r="L26" s="65">
        <v>2</v>
      </c>
      <c r="M26" s="65">
        <v>1</v>
      </c>
      <c r="N26" s="35"/>
      <c r="O26" s="124">
        <f t="shared" si="4"/>
        <v>0.5</v>
      </c>
      <c r="P26" s="124"/>
      <c r="Q26" s="133"/>
      <c r="R26" s="149"/>
      <c r="S26" s="35"/>
      <c r="T26" s="35"/>
      <c r="U26" s="35"/>
      <c r="V26" s="35"/>
      <c r="W26" s="35"/>
      <c r="X26" s="13"/>
      <c r="Y26" s="124">
        <f t="shared" si="5"/>
        <v>0</v>
      </c>
      <c r="Z26" s="124"/>
    </row>
    <row r="27" spans="1:26" ht="15" thickBot="1" x14ac:dyDescent="0.35">
      <c r="A27" s="21"/>
      <c r="B27" s="73"/>
      <c r="C27" s="74" t="s">
        <v>23</v>
      </c>
      <c r="D27" s="75">
        <f>SUM(D23:D26)</f>
        <v>6</v>
      </c>
      <c r="G27" s="91" t="s">
        <v>198</v>
      </c>
      <c r="H27" s="92" t="s">
        <v>47</v>
      </c>
      <c r="I27" s="93" t="s">
        <v>150</v>
      </c>
      <c r="J27" s="94" t="s">
        <v>143</v>
      </c>
      <c r="K27" s="95" t="s">
        <v>132</v>
      </c>
      <c r="L27" s="95" t="s">
        <v>63</v>
      </c>
      <c r="M27" s="95" t="s">
        <v>133</v>
      </c>
      <c r="N27" s="95" t="s">
        <v>134</v>
      </c>
      <c r="O27" s="96" t="s">
        <v>25</v>
      </c>
      <c r="P27" s="96" t="s">
        <v>149</v>
      </c>
      <c r="Q27" s="97"/>
      <c r="R27" s="93" t="s">
        <v>32</v>
      </c>
      <c r="S27" s="93" t="s">
        <v>150</v>
      </c>
      <c r="T27" s="94" t="s">
        <v>143</v>
      </c>
      <c r="U27" s="95" t="s">
        <v>132</v>
      </c>
      <c r="V27" s="95" t="s">
        <v>63</v>
      </c>
      <c r="W27" s="95" t="s">
        <v>133</v>
      </c>
      <c r="X27" s="95" t="s">
        <v>134</v>
      </c>
      <c r="Y27" s="96" t="s">
        <v>25</v>
      </c>
      <c r="Z27" s="96" t="s">
        <v>149</v>
      </c>
    </row>
    <row r="28" spans="1:26" ht="15" thickBot="1" x14ac:dyDescent="0.35">
      <c r="G28" s="47" t="s">
        <v>101</v>
      </c>
      <c r="H28" s="59" t="s">
        <v>152</v>
      </c>
      <c r="I28" s="109"/>
      <c r="J28" s="64"/>
      <c r="K28" s="64"/>
      <c r="L28" s="64"/>
      <c r="M28" s="64"/>
      <c r="N28" s="66"/>
      <c r="O28" s="69"/>
      <c r="P28" s="69"/>
      <c r="Q28" s="108"/>
      <c r="R28" s="109"/>
      <c r="S28" s="109"/>
      <c r="T28" s="64"/>
      <c r="U28" s="64"/>
      <c r="V28" s="64"/>
      <c r="W28" s="64"/>
      <c r="X28" s="66"/>
      <c r="Y28" s="69"/>
      <c r="Z28" s="69"/>
    </row>
    <row r="29" spans="1:26" ht="15" thickBot="1" x14ac:dyDescent="0.35">
      <c r="A29" s="128" t="s">
        <v>157</v>
      </c>
      <c r="B29" s="11"/>
      <c r="C29" s="11"/>
      <c r="D29" s="12"/>
      <c r="G29" s="110" t="s">
        <v>155</v>
      </c>
      <c r="H29" s="146" t="s">
        <v>152</v>
      </c>
      <c r="I29" s="142"/>
      <c r="J29" s="143"/>
      <c r="K29" s="143"/>
      <c r="L29" s="143"/>
      <c r="M29" s="143"/>
      <c r="N29" s="55"/>
      <c r="O29" s="115"/>
      <c r="P29" s="115"/>
      <c r="Q29" s="116"/>
      <c r="R29" s="117"/>
      <c r="S29" s="117"/>
      <c r="T29" s="113"/>
      <c r="U29" s="113"/>
      <c r="V29" s="113"/>
      <c r="W29" s="113"/>
      <c r="X29" s="114"/>
      <c r="Y29" s="115"/>
      <c r="Z29" s="115"/>
    </row>
    <row r="30" spans="1:26" x14ac:dyDescent="0.3">
      <c r="A30" s="129"/>
      <c r="C30" t="s">
        <v>24</v>
      </c>
      <c r="D30" s="15">
        <f>P2</f>
        <v>2</v>
      </c>
      <c r="G30" s="110">
        <f>SUM(H30:H39)</f>
        <v>19</v>
      </c>
      <c r="H30" s="118">
        <f t="shared" ref="H30:H38" si="6">MAX(K30:N30)+MAX(U30:X30)</f>
        <v>2</v>
      </c>
      <c r="I30" s="240" t="s">
        <v>40</v>
      </c>
      <c r="J30" s="233">
        <v>2</v>
      </c>
      <c r="K30" s="233"/>
      <c r="L30" s="233"/>
      <c r="M30" s="233"/>
      <c r="N30" s="234"/>
      <c r="O30" s="119">
        <f t="shared" ref="O30:O39" si="7">(J30+K30)*$Y$3</f>
        <v>1</v>
      </c>
      <c r="P30" s="119"/>
      <c r="Q30" s="103"/>
      <c r="R30" s="32" t="s">
        <v>129</v>
      </c>
      <c r="S30" s="256" t="s">
        <v>389</v>
      </c>
      <c r="T30" s="299">
        <v>2</v>
      </c>
      <c r="U30" s="299"/>
      <c r="V30" s="299">
        <v>2</v>
      </c>
      <c r="W30" s="299">
        <v>1</v>
      </c>
      <c r="X30" s="300"/>
      <c r="Y30" s="119">
        <f>(T30+U30)*$Y$3</f>
        <v>1</v>
      </c>
      <c r="Z30" s="119"/>
    </row>
    <row r="31" spans="1:26" x14ac:dyDescent="0.3">
      <c r="A31" s="20"/>
      <c r="B31" s="70" t="s">
        <v>147</v>
      </c>
      <c r="C31" s="70"/>
      <c r="D31" s="131"/>
      <c r="G31" s="110"/>
      <c r="H31" s="118">
        <f t="shared" si="6"/>
        <v>3</v>
      </c>
      <c r="I31" s="345" t="s">
        <v>382</v>
      </c>
      <c r="J31" s="9"/>
      <c r="K31" s="9">
        <v>2</v>
      </c>
      <c r="L31" s="9"/>
      <c r="M31" s="9"/>
      <c r="N31" s="31"/>
      <c r="O31" s="119">
        <f t="shared" si="7"/>
        <v>1</v>
      </c>
      <c r="P31" s="119"/>
      <c r="Q31" s="103"/>
      <c r="R31" s="301" t="s">
        <v>129</v>
      </c>
      <c r="S31" s="301" t="s">
        <v>50</v>
      </c>
      <c r="T31" s="302"/>
      <c r="U31" s="302">
        <v>1</v>
      </c>
      <c r="V31" s="302">
        <v>1</v>
      </c>
      <c r="W31" s="302">
        <v>1</v>
      </c>
      <c r="X31" s="302"/>
      <c r="Y31" s="119">
        <f t="shared" ref="Y31:Y38" si="8">(T31+U31)*$Y$3</f>
        <v>0.5</v>
      </c>
      <c r="Z31" s="119"/>
    </row>
    <row r="32" spans="1:26" x14ac:dyDescent="0.3">
      <c r="A32" s="20"/>
      <c r="B32" s="72"/>
      <c r="C32" s="16" t="s">
        <v>15</v>
      </c>
      <c r="D32" s="17">
        <f>INT(B32/4)</f>
        <v>0</v>
      </c>
      <c r="G32" s="110"/>
      <c r="H32" s="118">
        <f t="shared" si="6"/>
        <v>3</v>
      </c>
      <c r="I32" s="345" t="s">
        <v>383</v>
      </c>
      <c r="J32" s="9">
        <v>3</v>
      </c>
      <c r="K32" s="9"/>
      <c r="L32" s="9"/>
      <c r="M32" s="9"/>
      <c r="N32" s="31">
        <v>1</v>
      </c>
      <c r="O32" s="119">
        <f t="shared" si="7"/>
        <v>1.5</v>
      </c>
      <c r="P32" s="119"/>
      <c r="Q32" s="103"/>
      <c r="R32" s="301" t="s">
        <v>49</v>
      </c>
      <c r="S32" s="301" t="s">
        <v>280</v>
      </c>
      <c r="T32" s="302"/>
      <c r="U32" s="302">
        <v>1</v>
      </c>
      <c r="V32" s="302">
        <v>1</v>
      </c>
      <c r="W32" s="302">
        <v>2</v>
      </c>
      <c r="X32" s="302"/>
      <c r="Y32" s="119">
        <f t="shared" si="8"/>
        <v>0.5</v>
      </c>
      <c r="Z32" s="119"/>
    </row>
    <row r="33" spans="1:26" x14ac:dyDescent="0.3">
      <c r="A33" s="20"/>
      <c r="B33" s="72"/>
      <c r="C33" s="16" t="s">
        <v>16</v>
      </c>
      <c r="D33" s="17">
        <f>INT(B33/3)</f>
        <v>0</v>
      </c>
      <c r="G33" s="110"/>
      <c r="H33" s="118">
        <f t="shared" si="6"/>
        <v>1</v>
      </c>
      <c r="I33" s="199" t="s">
        <v>59</v>
      </c>
      <c r="J33" s="280"/>
      <c r="K33" s="9">
        <v>1</v>
      </c>
      <c r="L33" s="9"/>
      <c r="M33" s="9"/>
      <c r="N33" s="31"/>
      <c r="O33" s="119">
        <f t="shared" si="7"/>
        <v>0.5</v>
      </c>
      <c r="P33" s="119"/>
      <c r="Q33" s="103"/>
      <c r="R33" s="301"/>
      <c r="S33" s="301"/>
      <c r="T33" s="302"/>
      <c r="U33" s="302"/>
      <c r="V33" s="302"/>
      <c r="W33" s="302"/>
      <c r="X33" s="302"/>
      <c r="Y33" s="119">
        <f t="shared" si="8"/>
        <v>0</v>
      </c>
      <c r="Z33" s="119"/>
    </row>
    <row r="34" spans="1:26" ht="15" thickBot="1" x14ac:dyDescent="0.35">
      <c r="A34" s="20"/>
      <c r="B34" s="72"/>
      <c r="C34" s="16" t="s">
        <v>17</v>
      </c>
      <c r="D34" s="17">
        <f>B34</f>
        <v>0</v>
      </c>
      <c r="G34" s="48"/>
      <c r="H34" s="118">
        <f t="shared" si="6"/>
        <v>2</v>
      </c>
      <c r="I34" s="235" t="s">
        <v>36</v>
      </c>
      <c r="J34" s="41"/>
      <c r="K34" s="41">
        <v>1</v>
      </c>
      <c r="L34" s="41"/>
      <c r="M34" s="41"/>
      <c r="N34" s="242"/>
      <c r="O34" s="124">
        <f t="shared" si="7"/>
        <v>0.5</v>
      </c>
      <c r="P34" s="124"/>
      <c r="Q34" s="103"/>
      <c r="R34" s="33" t="s">
        <v>306</v>
      </c>
      <c r="S34" s="33" t="s">
        <v>307</v>
      </c>
      <c r="T34" s="32"/>
      <c r="U34" s="32">
        <v>1</v>
      </c>
      <c r="V34" s="32">
        <v>1</v>
      </c>
      <c r="W34" s="32">
        <v>1</v>
      </c>
      <c r="X34" s="32"/>
      <c r="Y34" s="119">
        <f t="shared" si="8"/>
        <v>0.5</v>
      </c>
      <c r="Z34" s="124"/>
    </row>
    <row r="35" spans="1:26" x14ac:dyDescent="0.3">
      <c r="A35" s="20"/>
      <c r="C35" t="s">
        <v>11</v>
      </c>
      <c r="D35" s="63">
        <f>INT((D14-10)/5)</f>
        <v>6</v>
      </c>
      <c r="G35" s="48"/>
      <c r="H35" s="118">
        <f t="shared" si="6"/>
        <v>2</v>
      </c>
      <c r="I35" s="303" t="s">
        <v>316</v>
      </c>
      <c r="J35" s="32">
        <v>1</v>
      </c>
      <c r="K35" s="32">
        <v>2</v>
      </c>
      <c r="L35" s="32"/>
      <c r="M35" s="32"/>
      <c r="N35" s="32"/>
      <c r="O35" s="124">
        <f t="shared" si="7"/>
        <v>1.5</v>
      </c>
      <c r="P35" s="124"/>
      <c r="Q35" s="103"/>
      <c r="R35" s="33"/>
      <c r="S35" s="33"/>
      <c r="T35" s="32"/>
      <c r="U35" s="32"/>
      <c r="V35" s="32"/>
      <c r="W35" s="32"/>
      <c r="X35" s="32"/>
      <c r="Y35" s="119">
        <f t="shared" si="8"/>
        <v>0</v>
      </c>
      <c r="Z35" s="124"/>
    </row>
    <row r="36" spans="1:26" ht="15" thickBot="1" x14ac:dyDescent="0.35">
      <c r="A36" s="20"/>
      <c r="C36" s="6" t="s">
        <v>7</v>
      </c>
      <c r="D36" s="136">
        <f>SUM(D30:D35)</f>
        <v>8</v>
      </c>
      <c r="G36" s="48"/>
      <c r="H36" s="118">
        <f t="shared" si="6"/>
        <v>4</v>
      </c>
      <c r="I36" s="303" t="s">
        <v>41</v>
      </c>
      <c r="J36" s="32"/>
      <c r="K36" s="32"/>
      <c r="L36" s="32">
        <v>2</v>
      </c>
      <c r="M36" s="32">
        <v>1</v>
      </c>
      <c r="N36" s="32"/>
      <c r="O36" s="124">
        <f t="shared" si="7"/>
        <v>0</v>
      </c>
      <c r="P36" s="124"/>
      <c r="Q36" s="103"/>
      <c r="R36" s="33" t="s">
        <v>390</v>
      </c>
      <c r="S36" s="217" t="s">
        <v>391</v>
      </c>
      <c r="T36" s="32"/>
      <c r="U36" s="32">
        <v>2</v>
      </c>
      <c r="V36" s="32">
        <v>2</v>
      </c>
      <c r="W36" s="32">
        <v>1</v>
      </c>
      <c r="Y36" s="119">
        <f t="shared" si="8"/>
        <v>1</v>
      </c>
      <c r="Z36" s="124"/>
    </row>
    <row r="37" spans="1:26" ht="15.6" thickTop="1" thickBot="1" x14ac:dyDescent="0.35">
      <c r="A37" s="21"/>
      <c r="B37" s="13"/>
      <c r="C37" s="13" t="s">
        <v>314</v>
      </c>
      <c r="D37" s="14">
        <f>D27-D36</f>
        <v>-2</v>
      </c>
      <c r="G37" s="48"/>
      <c r="H37" s="118">
        <f t="shared" si="6"/>
        <v>2</v>
      </c>
      <c r="I37" s="347" t="s">
        <v>207</v>
      </c>
      <c r="M37">
        <v>2</v>
      </c>
      <c r="O37" s="124">
        <f t="shared" si="7"/>
        <v>0</v>
      </c>
      <c r="P37" s="124"/>
      <c r="Q37" s="103"/>
      <c r="R37" s="33"/>
      <c r="S37" s="33"/>
      <c r="T37" s="32"/>
      <c r="U37" s="32"/>
      <c r="V37" s="32"/>
      <c r="W37" s="32"/>
      <c r="Y37" s="119">
        <f t="shared" si="8"/>
        <v>0</v>
      </c>
      <c r="Z37" s="124"/>
    </row>
    <row r="38" spans="1:26" x14ac:dyDescent="0.3">
      <c r="B38" t="s">
        <v>315</v>
      </c>
      <c r="D38">
        <f>IF(D37&lt;=0,0,D37)</f>
        <v>0</v>
      </c>
      <c r="G38" s="48"/>
      <c r="H38" s="118">
        <f t="shared" si="6"/>
        <v>0</v>
      </c>
      <c r="I38" s="32"/>
      <c r="J38" s="32"/>
      <c r="K38" s="32"/>
      <c r="L38" s="32"/>
      <c r="M38" s="32"/>
      <c r="N38" s="32"/>
      <c r="O38" s="124">
        <f t="shared" si="7"/>
        <v>0</v>
      </c>
      <c r="P38" s="124"/>
      <c r="Q38" s="103"/>
      <c r="R38" s="33"/>
      <c r="S38" s="33"/>
      <c r="T38" s="32"/>
      <c r="U38" s="32"/>
      <c r="V38" s="32"/>
      <c r="W38" s="32"/>
      <c r="Y38" s="119">
        <f t="shared" si="8"/>
        <v>0</v>
      </c>
      <c r="Z38" s="124"/>
    </row>
    <row r="39" spans="1:26" ht="15" thickBot="1" x14ac:dyDescent="0.35">
      <c r="G39" s="48"/>
      <c r="H39" s="132">
        <f>MAX(K39:N39)+MAX(U39:X39)</f>
        <v>0</v>
      </c>
      <c r="I39" s="35"/>
      <c r="J39" s="35"/>
      <c r="K39" s="35"/>
      <c r="L39" s="35"/>
      <c r="M39" s="35"/>
      <c r="N39" s="35"/>
      <c r="O39" s="124">
        <f t="shared" si="7"/>
        <v>0</v>
      </c>
      <c r="P39" s="124"/>
      <c r="Q39" s="103"/>
      <c r="R39" s="52"/>
      <c r="S39" s="52"/>
      <c r="T39" s="35"/>
      <c r="U39" s="35"/>
      <c r="V39" s="35"/>
      <c r="W39" s="35"/>
      <c r="X39" s="13"/>
      <c r="Y39" s="124">
        <f>(T39+U39)*$Y$3</f>
        <v>0</v>
      </c>
      <c r="Z39" s="124"/>
    </row>
    <row r="40" spans="1:26" ht="15" thickBot="1" x14ac:dyDescent="0.35">
      <c r="C40" s="8" t="s">
        <v>25</v>
      </c>
      <c r="D40" s="8">
        <f>D19-D37</f>
        <v>37.9</v>
      </c>
      <c r="G40" s="91" t="s">
        <v>199</v>
      </c>
      <c r="H40" s="92" t="s">
        <v>47</v>
      </c>
      <c r="I40" s="247" t="s">
        <v>150</v>
      </c>
      <c r="J40" s="250" t="s">
        <v>143</v>
      </c>
      <c r="K40" s="251" t="s">
        <v>132</v>
      </c>
      <c r="L40" s="251" t="s">
        <v>63</v>
      </c>
      <c r="M40" s="251" t="s">
        <v>133</v>
      </c>
      <c r="N40" s="95" t="s">
        <v>134</v>
      </c>
      <c r="O40" s="96" t="s">
        <v>25</v>
      </c>
      <c r="P40" s="96" t="s">
        <v>149</v>
      </c>
      <c r="Q40" s="97"/>
      <c r="R40" s="93" t="s">
        <v>32</v>
      </c>
      <c r="S40" s="93" t="s">
        <v>150</v>
      </c>
      <c r="T40" s="94" t="s">
        <v>143</v>
      </c>
      <c r="U40" s="95" t="s">
        <v>132</v>
      </c>
      <c r="V40" s="95" t="s">
        <v>63</v>
      </c>
      <c r="W40" s="95" t="s">
        <v>133</v>
      </c>
      <c r="X40" s="95" t="s">
        <v>134</v>
      </c>
      <c r="Y40" s="96" t="s">
        <v>25</v>
      </c>
      <c r="Z40" s="96" t="s">
        <v>149</v>
      </c>
    </row>
    <row r="41" spans="1:26" ht="15.6" thickTop="1" thickBot="1" x14ac:dyDescent="0.35">
      <c r="G41" s="47" t="s">
        <v>101</v>
      </c>
      <c r="H41" s="59" t="s">
        <v>152</v>
      </c>
      <c r="I41" s="105" t="s">
        <v>309</v>
      </c>
      <c r="J41" s="105"/>
      <c r="K41" s="18"/>
      <c r="L41" s="18">
        <v>2</v>
      </c>
      <c r="M41" s="18">
        <v>2</v>
      </c>
      <c r="N41" s="66"/>
      <c r="O41" s="69"/>
      <c r="P41" s="69"/>
      <c r="Q41" s="108"/>
      <c r="R41" s="109"/>
      <c r="S41" s="109"/>
      <c r="T41" s="64"/>
      <c r="U41" s="64"/>
      <c r="V41" s="64"/>
      <c r="W41" s="64"/>
      <c r="X41" s="66"/>
      <c r="Y41" s="69"/>
      <c r="Z41" s="69"/>
    </row>
    <row r="42" spans="1:26" ht="15" thickBot="1" x14ac:dyDescent="0.35">
      <c r="G42" s="110" t="s">
        <v>155</v>
      </c>
      <c r="H42" s="146" t="s">
        <v>152</v>
      </c>
      <c r="I42" s="249" t="s">
        <v>35</v>
      </c>
      <c r="J42" s="253"/>
      <c r="K42" s="253"/>
      <c r="L42" s="253">
        <v>1</v>
      </c>
      <c r="M42" s="253">
        <v>1</v>
      </c>
      <c r="N42" s="114"/>
      <c r="O42" s="115"/>
      <c r="P42" s="115"/>
      <c r="Q42" s="116"/>
      <c r="R42" s="117"/>
      <c r="S42" s="117"/>
      <c r="T42" s="113"/>
      <c r="U42" s="113"/>
      <c r="V42" s="113"/>
      <c r="W42" s="113"/>
      <c r="X42" s="114"/>
      <c r="Y42" s="115"/>
      <c r="Z42" s="115"/>
    </row>
    <row r="43" spans="1:26" x14ac:dyDescent="0.3">
      <c r="G43" s="110">
        <f>SUM(H43:H50)</f>
        <v>13</v>
      </c>
      <c r="H43" s="138">
        <f t="shared" ref="H43:H50" si="9">MAX(K43:N43)+MAX(U43:X43)</f>
        <v>5</v>
      </c>
      <c r="I43" s="32" t="s">
        <v>345</v>
      </c>
      <c r="J43" s="32">
        <v>3</v>
      </c>
      <c r="K43" s="32">
        <v>2</v>
      </c>
      <c r="L43" s="32">
        <v>3</v>
      </c>
      <c r="M43" s="32">
        <v>3</v>
      </c>
      <c r="O43" s="119">
        <f t="shared" ref="O43:O50" si="10">(J43+K43)*$Y$3</f>
        <v>2.5</v>
      </c>
      <c r="P43" s="119"/>
      <c r="Q43" s="103"/>
      <c r="R43" s="256" t="s">
        <v>71</v>
      </c>
      <c r="S43" s="256" t="s">
        <v>292</v>
      </c>
      <c r="T43" s="299"/>
      <c r="U43" s="299">
        <v>2</v>
      </c>
      <c r="V43" s="299"/>
      <c r="W43" s="299"/>
      <c r="X43" s="122"/>
      <c r="Y43" s="119">
        <f t="shared" ref="Y43:Y50" si="11">(T43+U43)*$Y$3</f>
        <v>1</v>
      </c>
      <c r="Z43" s="119"/>
    </row>
    <row r="44" spans="1:26" x14ac:dyDescent="0.3">
      <c r="G44" s="48"/>
      <c r="H44" s="118">
        <f t="shared" si="9"/>
        <v>1</v>
      </c>
      <c r="I44" s="32" t="s">
        <v>244</v>
      </c>
      <c r="J44" s="32">
        <v>1</v>
      </c>
      <c r="K44" s="32">
        <v>1</v>
      </c>
      <c r="L44" s="32">
        <v>1</v>
      </c>
      <c r="M44" s="32">
        <v>1</v>
      </c>
      <c r="N44" s="32"/>
      <c r="O44" s="124">
        <f t="shared" si="10"/>
        <v>1</v>
      </c>
      <c r="P44" s="124"/>
      <c r="Q44" s="103"/>
      <c r="R44" s="33"/>
      <c r="S44" s="33"/>
      <c r="T44" s="32"/>
      <c r="U44" s="32"/>
      <c r="V44" s="32"/>
      <c r="W44" s="32"/>
      <c r="Y44" s="124">
        <f t="shared" si="11"/>
        <v>0</v>
      </c>
      <c r="Z44" s="124"/>
    </row>
    <row r="45" spans="1:26" x14ac:dyDescent="0.3">
      <c r="G45" s="48"/>
      <c r="H45" s="118">
        <f t="shared" si="9"/>
        <v>2</v>
      </c>
      <c r="I45" s="32" t="s">
        <v>72</v>
      </c>
      <c r="J45" s="32"/>
      <c r="K45" s="32">
        <v>1</v>
      </c>
      <c r="L45" s="32">
        <v>1</v>
      </c>
      <c r="M45" s="32">
        <v>1</v>
      </c>
      <c r="N45" s="30"/>
      <c r="O45" s="124">
        <f t="shared" si="10"/>
        <v>0.5</v>
      </c>
      <c r="P45" s="124"/>
      <c r="Q45" s="103"/>
      <c r="R45" s="33" t="s">
        <v>313</v>
      </c>
      <c r="S45" s="33" t="s">
        <v>312</v>
      </c>
      <c r="T45" s="32"/>
      <c r="U45" s="32">
        <v>1</v>
      </c>
      <c r="V45" s="32">
        <v>1</v>
      </c>
      <c r="W45" s="32">
        <v>1</v>
      </c>
      <c r="Y45" s="124">
        <f t="shared" si="11"/>
        <v>0.5</v>
      </c>
      <c r="Z45" s="124"/>
    </row>
    <row r="46" spans="1:26" x14ac:dyDescent="0.3">
      <c r="G46" s="48"/>
      <c r="H46" s="118">
        <f t="shared" si="9"/>
        <v>2</v>
      </c>
      <c r="I46" s="32" t="s">
        <v>385</v>
      </c>
      <c r="J46" s="32">
        <v>2</v>
      </c>
      <c r="K46" s="32">
        <v>2</v>
      </c>
      <c r="L46" s="32"/>
      <c r="M46" s="32"/>
      <c r="N46" s="30"/>
      <c r="O46" s="124">
        <f t="shared" si="10"/>
        <v>2</v>
      </c>
      <c r="P46" s="124"/>
      <c r="Q46" s="103"/>
      <c r="R46" s="217"/>
      <c r="S46" s="217"/>
      <c r="T46" s="30"/>
      <c r="U46" s="30"/>
      <c r="V46" s="30"/>
      <c r="W46" s="30"/>
      <c r="Y46" s="124">
        <f t="shared" si="11"/>
        <v>0</v>
      </c>
      <c r="Z46" s="124"/>
    </row>
    <row r="47" spans="1:26" x14ac:dyDescent="0.3">
      <c r="G47" s="48"/>
      <c r="H47" s="118">
        <f t="shared" si="9"/>
        <v>1</v>
      </c>
      <c r="I47" s="30" t="s">
        <v>384</v>
      </c>
      <c r="J47" s="32"/>
      <c r="K47" s="32">
        <v>1</v>
      </c>
      <c r="L47" s="32"/>
      <c r="M47" s="32"/>
      <c r="N47" s="32"/>
      <c r="O47" s="124">
        <f t="shared" si="10"/>
        <v>0.5</v>
      </c>
      <c r="P47" s="124"/>
      <c r="Q47" s="103"/>
      <c r="R47" s="33"/>
      <c r="S47" s="33"/>
      <c r="T47" s="32"/>
      <c r="U47" s="32"/>
      <c r="V47" s="32"/>
      <c r="W47" s="32"/>
      <c r="Y47" s="124">
        <f t="shared" si="11"/>
        <v>0</v>
      </c>
      <c r="Z47" s="124"/>
    </row>
    <row r="48" spans="1:26" x14ac:dyDescent="0.3">
      <c r="G48" s="48"/>
      <c r="H48" s="118">
        <f t="shared" si="9"/>
        <v>2</v>
      </c>
      <c r="I48" s="30" t="s">
        <v>65</v>
      </c>
      <c r="J48" s="32">
        <v>1</v>
      </c>
      <c r="K48" s="32">
        <v>2</v>
      </c>
      <c r="L48" s="32"/>
      <c r="M48" s="32"/>
      <c r="N48" s="32"/>
      <c r="O48" s="124">
        <f t="shared" si="10"/>
        <v>1.5</v>
      </c>
      <c r="P48" s="124"/>
      <c r="Q48" s="103"/>
      <c r="R48" s="33"/>
      <c r="S48" s="33"/>
      <c r="T48" s="32"/>
      <c r="U48" s="32"/>
      <c r="V48" s="32"/>
      <c r="W48" s="32"/>
      <c r="Y48" s="124">
        <f t="shared" si="11"/>
        <v>0</v>
      </c>
      <c r="Z48" s="124"/>
    </row>
    <row r="49" spans="6:26" x14ac:dyDescent="0.3">
      <c r="F49">
        <v>1.5</v>
      </c>
      <c r="G49" s="48"/>
      <c r="H49" s="118">
        <f t="shared" si="9"/>
        <v>0</v>
      </c>
      <c r="I49" s="32"/>
      <c r="J49" s="32"/>
      <c r="K49" s="32"/>
      <c r="L49" s="32"/>
      <c r="M49" s="32"/>
      <c r="N49" s="32"/>
      <c r="O49" s="124">
        <f t="shared" si="10"/>
        <v>0</v>
      </c>
      <c r="P49" s="124"/>
      <c r="Q49" s="103"/>
      <c r="R49" s="33"/>
      <c r="S49" s="33"/>
      <c r="T49" s="32"/>
      <c r="U49" s="32"/>
      <c r="V49" s="32"/>
      <c r="W49" s="32"/>
      <c r="Y49" s="124">
        <f t="shared" si="11"/>
        <v>0</v>
      </c>
      <c r="Z49" s="124"/>
    </row>
    <row r="50" spans="6:26" ht="15" thickBot="1" x14ac:dyDescent="0.35">
      <c r="G50" s="149"/>
      <c r="H50" s="132">
        <f t="shared" si="9"/>
        <v>0</v>
      </c>
      <c r="I50" s="35"/>
      <c r="J50" s="35"/>
      <c r="K50" s="35"/>
      <c r="L50" s="35"/>
      <c r="M50" s="35"/>
      <c r="N50" s="35"/>
      <c r="O50" s="139">
        <f t="shared" si="10"/>
        <v>0</v>
      </c>
      <c r="P50" s="139"/>
      <c r="Q50" s="133"/>
      <c r="R50" s="52"/>
      <c r="S50" s="52"/>
      <c r="T50" s="35"/>
      <c r="U50" s="35"/>
      <c r="V50" s="35"/>
      <c r="W50" s="35"/>
      <c r="X50" s="13"/>
      <c r="Y50" s="139">
        <f t="shared" si="11"/>
        <v>0</v>
      </c>
      <c r="Z50" s="139"/>
    </row>
    <row r="51" spans="6:26" ht="15" thickBot="1" x14ac:dyDescent="0.35">
      <c r="G51" s="91" t="s">
        <v>200</v>
      </c>
      <c r="H51" s="92" t="s">
        <v>47</v>
      </c>
      <c r="I51" s="247" t="s">
        <v>150</v>
      </c>
      <c r="J51" s="254" t="s">
        <v>143</v>
      </c>
      <c r="K51" s="251" t="s">
        <v>132</v>
      </c>
      <c r="L51" s="251" t="s">
        <v>63</v>
      </c>
      <c r="M51" s="251" t="s">
        <v>133</v>
      </c>
      <c r="N51" s="95" t="s">
        <v>134</v>
      </c>
      <c r="O51" s="96" t="s">
        <v>25</v>
      </c>
      <c r="P51" s="96" t="s">
        <v>149</v>
      </c>
      <c r="Q51" s="97"/>
      <c r="R51" s="93" t="s">
        <v>32</v>
      </c>
      <c r="S51" s="93" t="s">
        <v>150</v>
      </c>
      <c r="T51" s="67" t="s">
        <v>143</v>
      </c>
      <c r="U51" s="95" t="s">
        <v>132</v>
      </c>
      <c r="V51" s="95" t="s">
        <v>63</v>
      </c>
      <c r="W51" s="95" t="s">
        <v>133</v>
      </c>
      <c r="X51" s="95" t="s">
        <v>134</v>
      </c>
      <c r="Y51" s="96" t="s">
        <v>25</v>
      </c>
      <c r="Z51" s="96" t="s">
        <v>149</v>
      </c>
    </row>
    <row r="52" spans="6:26" ht="15" thickBot="1" x14ac:dyDescent="0.35">
      <c r="G52" s="47" t="s">
        <v>101</v>
      </c>
      <c r="H52" s="59" t="s">
        <v>152</v>
      </c>
      <c r="I52" s="105" t="s">
        <v>309</v>
      </c>
      <c r="J52" s="105"/>
      <c r="K52" s="18"/>
      <c r="L52" s="18">
        <v>2</v>
      </c>
      <c r="M52" s="18">
        <v>2</v>
      </c>
      <c r="N52" s="66"/>
      <c r="O52" s="69"/>
      <c r="P52" s="69"/>
      <c r="Q52" s="108"/>
      <c r="R52" s="109"/>
      <c r="S52" s="109"/>
      <c r="T52" s="64"/>
      <c r="U52" s="64"/>
      <c r="V52" s="64"/>
      <c r="W52" s="64"/>
      <c r="X52" s="66"/>
      <c r="Y52" s="69"/>
      <c r="Z52" s="69"/>
    </row>
    <row r="53" spans="6:26" x14ac:dyDescent="0.3">
      <c r="G53" s="110" t="s">
        <v>155</v>
      </c>
      <c r="H53" s="134" t="s">
        <v>152</v>
      </c>
      <c r="I53" s="249" t="s">
        <v>360</v>
      </c>
      <c r="J53" s="253"/>
      <c r="K53" s="253"/>
      <c r="L53" s="253">
        <v>1</v>
      </c>
      <c r="M53" s="253">
        <v>1</v>
      </c>
      <c r="N53" s="114"/>
      <c r="O53" s="115"/>
      <c r="P53" s="115"/>
      <c r="Q53" s="116"/>
      <c r="R53" s="117"/>
      <c r="S53" s="117"/>
      <c r="T53" s="113"/>
      <c r="U53" s="113"/>
      <c r="V53" s="113"/>
      <c r="W53" s="113"/>
      <c r="X53" s="114"/>
      <c r="Y53" s="115"/>
      <c r="Z53" s="115"/>
    </row>
    <row r="54" spans="6:26" x14ac:dyDescent="0.3">
      <c r="G54" s="110">
        <f>SUM(H54:H62)</f>
        <v>17</v>
      </c>
      <c r="H54" s="135">
        <f>MAX(K54:N54)+MAX(U54:X54)</f>
        <v>4</v>
      </c>
      <c r="I54" s="33" t="s">
        <v>54</v>
      </c>
      <c r="J54" s="32"/>
      <c r="K54" s="32"/>
      <c r="L54" s="32">
        <v>2</v>
      </c>
      <c r="M54" s="32">
        <v>1</v>
      </c>
      <c r="O54" s="119">
        <f t="shared" ref="O54:O62" si="12">(J54+K54)*$Y$3</f>
        <v>0</v>
      </c>
      <c r="P54" s="119"/>
      <c r="Q54" s="103"/>
      <c r="R54" s="256" t="s">
        <v>201</v>
      </c>
      <c r="S54" s="256" t="s">
        <v>344</v>
      </c>
      <c r="T54" s="299"/>
      <c r="U54" s="299">
        <v>2</v>
      </c>
      <c r="V54" s="299"/>
      <c r="W54" s="299"/>
      <c r="X54" s="122"/>
      <c r="Y54" s="119">
        <f>(T54+U54)*$Y$3</f>
        <v>1</v>
      </c>
      <c r="Z54" s="119"/>
    </row>
    <row r="55" spans="6:26" x14ac:dyDescent="0.3">
      <c r="G55" s="48"/>
      <c r="H55" s="135">
        <f t="shared" ref="H55:H67" si="13">MAX(K55:N55)+MAX(U55:X55)</f>
        <v>5</v>
      </c>
      <c r="I55" s="33" t="s">
        <v>308</v>
      </c>
      <c r="J55" s="32"/>
      <c r="K55" s="32">
        <v>1</v>
      </c>
      <c r="L55" s="32"/>
      <c r="M55" s="32"/>
      <c r="N55" s="30"/>
      <c r="O55" s="124">
        <f t="shared" si="12"/>
        <v>0.5</v>
      </c>
      <c r="P55" s="124"/>
      <c r="Q55" s="103"/>
      <c r="R55" s="33" t="s">
        <v>205</v>
      </c>
      <c r="S55" s="33" t="s">
        <v>310</v>
      </c>
      <c r="T55" s="32"/>
      <c r="U55" s="32">
        <v>4</v>
      </c>
      <c r="V55" s="32">
        <v>2</v>
      </c>
      <c r="W55" s="32">
        <v>1</v>
      </c>
      <c r="X55" s="30"/>
      <c r="Y55" s="124">
        <f t="shared" ref="Y55:Y67" si="14">(T55+U55)*$Y$3</f>
        <v>2</v>
      </c>
      <c r="Z55" s="124"/>
    </row>
    <row r="56" spans="6:26" x14ac:dyDescent="0.3">
      <c r="G56" s="48"/>
      <c r="H56" s="135">
        <f>MAX(K56:N56)+MAX(U56:X56)</f>
        <v>3</v>
      </c>
      <c r="I56" s="33" t="s">
        <v>311</v>
      </c>
      <c r="J56" s="32"/>
      <c r="K56" s="32">
        <v>3</v>
      </c>
      <c r="L56" s="32">
        <v>1</v>
      </c>
      <c r="M56" s="32">
        <v>1</v>
      </c>
      <c r="N56" s="30"/>
      <c r="O56" s="124">
        <f t="shared" si="12"/>
        <v>1.5</v>
      </c>
      <c r="P56" s="124"/>
      <c r="Q56" s="103"/>
      <c r="R56" s="33"/>
      <c r="S56" s="33"/>
      <c r="T56" s="32"/>
      <c r="U56" s="32"/>
      <c r="V56" s="32"/>
      <c r="W56" s="32"/>
      <c r="Y56" s="124">
        <f>(T56+U56)*$Y$3</f>
        <v>0</v>
      </c>
      <c r="Z56" s="124"/>
    </row>
    <row r="57" spans="6:26" x14ac:dyDescent="0.3">
      <c r="G57" s="48"/>
      <c r="H57" s="135">
        <f>MAX(K57:N57)+MAX(U57:X57)</f>
        <v>4</v>
      </c>
      <c r="I57" s="217" t="s">
        <v>386</v>
      </c>
      <c r="J57" s="32">
        <v>2</v>
      </c>
      <c r="K57" s="32">
        <v>3</v>
      </c>
      <c r="L57" s="32">
        <v>1</v>
      </c>
      <c r="M57" s="32">
        <v>1</v>
      </c>
      <c r="N57" s="32"/>
      <c r="O57" s="124">
        <f t="shared" si="12"/>
        <v>2.5</v>
      </c>
      <c r="P57" s="124"/>
      <c r="Q57" s="103"/>
      <c r="R57" s="33" t="s">
        <v>201</v>
      </c>
      <c r="S57" s="33" t="s">
        <v>425</v>
      </c>
      <c r="T57" s="32"/>
      <c r="U57" s="32">
        <v>1</v>
      </c>
      <c r="V57" s="32">
        <v>1</v>
      </c>
      <c r="W57" s="32">
        <v>1</v>
      </c>
      <c r="Y57" s="124">
        <f>(T57+U57)*$Y$3</f>
        <v>0.5</v>
      </c>
      <c r="Z57" s="124"/>
    </row>
    <row r="58" spans="6:26" x14ac:dyDescent="0.3">
      <c r="G58" s="48"/>
      <c r="H58" s="135">
        <f>MAX(K58:N58)+MAX(U58:X58)</f>
        <v>0</v>
      </c>
      <c r="I58" s="33"/>
      <c r="J58" s="32"/>
      <c r="K58" s="32"/>
      <c r="L58" s="32"/>
      <c r="M58" s="32"/>
      <c r="N58" s="32"/>
      <c r="O58" s="124">
        <f t="shared" si="12"/>
        <v>0</v>
      </c>
      <c r="P58" s="124"/>
      <c r="Q58" s="103"/>
      <c r="R58" s="33"/>
      <c r="S58" s="33"/>
      <c r="T58" s="32"/>
      <c r="U58" s="32"/>
      <c r="V58" s="32"/>
      <c r="W58" s="32"/>
      <c r="Y58" s="124">
        <f>(T58+U58)*$Y$3</f>
        <v>0</v>
      </c>
      <c r="Z58" s="124"/>
    </row>
    <row r="59" spans="6:26" x14ac:dyDescent="0.3">
      <c r="G59" s="48"/>
      <c r="H59" s="135">
        <f>MAX(K59:N59)+MAX(U59:X59)</f>
        <v>0</v>
      </c>
      <c r="I59" s="33"/>
      <c r="J59" s="32"/>
      <c r="K59" s="32"/>
      <c r="L59" s="32"/>
      <c r="M59" s="32"/>
      <c r="N59" s="32"/>
      <c r="O59" s="124">
        <f t="shared" si="12"/>
        <v>0</v>
      </c>
      <c r="P59" s="124"/>
      <c r="Q59" s="103"/>
      <c r="R59" s="33"/>
      <c r="S59" s="33"/>
      <c r="T59" s="32"/>
      <c r="U59" s="32"/>
      <c r="V59" s="32"/>
      <c r="W59" s="32"/>
      <c r="Y59" s="124">
        <f>(T59+U59)*$Y$3</f>
        <v>0</v>
      </c>
      <c r="Z59" s="124"/>
    </row>
    <row r="60" spans="6:26" x14ac:dyDescent="0.3">
      <c r="G60" s="48"/>
      <c r="H60" s="135">
        <f>MAX(K60:N60)+MAX(U60:X60)</f>
        <v>0</v>
      </c>
      <c r="I60" s="33"/>
      <c r="J60" s="32"/>
      <c r="K60" s="32"/>
      <c r="L60" s="32"/>
      <c r="M60" s="32"/>
      <c r="N60" s="32"/>
      <c r="O60" s="124">
        <f t="shared" si="12"/>
        <v>0</v>
      </c>
      <c r="P60" s="124"/>
      <c r="Q60" s="103"/>
      <c r="R60" s="33"/>
      <c r="S60" s="33"/>
      <c r="T60" s="32"/>
      <c r="U60" s="32"/>
      <c r="V60" s="32"/>
      <c r="W60" s="32"/>
      <c r="Y60" s="124">
        <f>(T60+U60)*$Y$3</f>
        <v>0</v>
      </c>
      <c r="Z60" s="124"/>
    </row>
    <row r="61" spans="6:26" x14ac:dyDescent="0.3">
      <c r="G61" s="48"/>
      <c r="H61" s="135">
        <f t="shared" si="13"/>
        <v>1</v>
      </c>
      <c r="I61" s="217" t="s">
        <v>211</v>
      </c>
      <c r="J61" s="30"/>
      <c r="K61" s="30"/>
      <c r="L61" s="30">
        <v>1</v>
      </c>
      <c r="M61" s="30">
        <v>1</v>
      </c>
      <c r="N61" s="32"/>
      <c r="O61" s="124">
        <f t="shared" si="12"/>
        <v>0</v>
      </c>
      <c r="P61" s="124"/>
      <c r="Q61" s="103"/>
      <c r="R61" s="33"/>
      <c r="S61" s="33"/>
      <c r="T61" s="32"/>
      <c r="U61" s="32"/>
      <c r="V61" s="32"/>
      <c r="W61" s="32"/>
      <c r="Y61" s="124">
        <f t="shared" si="14"/>
        <v>0</v>
      </c>
      <c r="Z61" s="124"/>
    </row>
    <row r="62" spans="6:26" ht="15" thickBot="1" x14ac:dyDescent="0.35">
      <c r="G62" s="48"/>
      <c r="H62" s="135">
        <f t="shared" si="13"/>
        <v>0</v>
      </c>
      <c r="I62" s="52"/>
      <c r="J62" s="35"/>
      <c r="K62" s="35"/>
      <c r="L62" s="35"/>
      <c r="M62" s="35"/>
      <c r="N62" s="35"/>
      <c r="O62" s="124">
        <f t="shared" si="12"/>
        <v>0</v>
      </c>
      <c r="P62" s="124"/>
      <c r="Q62" s="133"/>
      <c r="R62" s="52"/>
      <c r="S62" s="52"/>
      <c r="T62" s="35"/>
      <c r="U62" s="35"/>
      <c r="V62" s="35"/>
      <c r="W62" s="35"/>
      <c r="X62" s="13"/>
      <c r="Y62" s="124">
        <f t="shared" si="14"/>
        <v>0</v>
      </c>
      <c r="Z62" s="124"/>
    </row>
    <row r="63" spans="6:26" ht="15" thickBot="1" x14ac:dyDescent="0.35">
      <c r="G63" s="45" t="s">
        <v>173</v>
      </c>
      <c r="H63" s="92" t="s">
        <v>47</v>
      </c>
      <c r="I63" s="93" t="s">
        <v>150</v>
      </c>
      <c r="J63" s="94" t="s">
        <v>143</v>
      </c>
      <c r="K63" s="95" t="s">
        <v>132</v>
      </c>
      <c r="L63" s="95" t="s">
        <v>63</v>
      </c>
      <c r="M63" s="95" t="s">
        <v>133</v>
      </c>
      <c r="N63" s="95" t="s">
        <v>134</v>
      </c>
      <c r="O63" s="96" t="s">
        <v>25</v>
      </c>
      <c r="P63" s="96" t="s">
        <v>149</v>
      </c>
      <c r="Q63" s="97"/>
      <c r="R63" s="93" t="s">
        <v>32</v>
      </c>
      <c r="S63" s="137" t="s">
        <v>150</v>
      </c>
      <c r="T63" s="94" t="s">
        <v>143</v>
      </c>
      <c r="U63" s="95" t="s">
        <v>132</v>
      </c>
      <c r="V63" s="95" t="s">
        <v>63</v>
      </c>
      <c r="W63" s="95" t="s">
        <v>133</v>
      </c>
      <c r="X63" s="95" t="s">
        <v>134</v>
      </c>
      <c r="Y63" s="96" t="s">
        <v>25</v>
      </c>
      <c r="Z63" s="96" t="s">
        <v>149</v>
      </c>
    </row>
    <row r="64" spans="6:26" x14ac:dyDescent="0.3">
      <c r="G64" s="49" t="s">
        <v>138</v>
      </c>
      <c r="H64" s="138">
        <f t="shared" si="13"/>
        <v>2</v>
      </c>
      <c r="I64" s="20"/>
      <c r="O64" s="119">
        <f>(J64+K64)*$Y$3</f>
        <v>0</v>
      </c>
      <c r="P64" s="119"/>
      <c r="Q64" s="103"/>
      <c r="R64" s="42" t="s">
        <v>269</v>
      </c>
      <c r="S64" t="s">
        <v>387</v>
      </c>
      <c r="U64">
        <v>2</v>
      </c>
      <c r="V64">
        <v>2</v>
      </c>
      <c r="W64">
        <v>2</v>
      </c>
      <c r="Y64" s="119">
        <f t="shared" si="14"/>
        <v>1</v>
      </c>
      <c r="Z64" s="119"/>
    </row>
    <row r="65" spans="7:26" ht="15" thickBot="1" x14ac:dyDescent="0.35">
      <c r="G65" s="50" t="s">
        <v>113</v>
      </c>
      <c r="H65" s="132">
        <f t="shared" si="13"/>
        <v>2</v>
      </c>
      <c r="I65" s="178" t="s">
        <v>176</v>
      </c>
      <c r="J65" s="179"/>
      <c r="K65" s="179"/>
      <c r="L65" s="179"/>
      <c r="M65" s="179"/>
      <c r="N65" s="179"/>
      <c r="O65" s="139">
        <f>(J65+K65)*$Y$3</f>
        <v>0</v>
      </c>
      <c r="P65" s="139"/>
      <c r="Q65" s="133"/>
      <c r="R65" s="297" t="s">
        <v>269</v>
      </c>
      <c r="S65" s="178" t="s">
        <v>388</v>
      </c>
      <c r="T65" s="179"/>
      <c r="U65" s="179">
        <v>1</v>
      </c>
      <c r="V65" s="179">
        <v>2</v>
      </c>
      <c r="W65" s="179">
        <v>2</v>
      </c>
      <c r="X65" s="179">
        <v>2</v>
      </c>
      <c r="Y65" s="139">
        <f t="shared" si="14"/>
        <v>0.5</v>
      </c>
      <c r="Z65" s="139"/>
    </row>
    <row r="66" spans="7:26" x14ac:dyDescent="0.3">
      <c r="G66" s="49" t="s">
        <v>174</v>
      </c>
      <c r="H66" s="138">
        <f t="shared" si="13"/>
        <v>2</v>
      </c>
      <c r="I66" s="53" t="s">
        <v>125</v>
      </c>
      <c r="J66" s="36"/>
      <c r="K66" s="36">
        <v>1</v>
      </c>
      <c r="L66" s="36">
        <v>1</v>
      </c>
      <c r="M66" s="36">
        <v>1</v>
      </c>
      <c r="N66" s="36"/>
      <c r="O66" s="177">
        <f>(J66+K66)*$Y$3</f>
        <v>0.5</v>
      </c>
      <c r="P66" s="177">
        <v>1</v>
      </c>
      <c r="Q66" s="108"/>
      <c r="R66" s="42" t="s">
        <v>175</v>
      </c>
      <c r="S66" s="11" t="s">
        <v>232</v>
      </c>
      <c r="T66" s="11">
        <v>1</v>
      </c>
      <c r="U66" s="11"/>
      <c r="V66" s="11">
        <v>1</v>
      </c>
      <c r="W66" s="11">
        <v>1</v>
      </c>
      <c r="X66" s="11"/>
      <c r="Y66" s="140">
        <f t="shared" si="14"/>
        <v>0.5</v>
      </c>
      <c r="Z66" s="140"/>
    </row>
    <row r="67" spans="7:26" ht="15" thickBot="1" x14ac:dyDescent="0.35">
      <c r="G67" s="193" t="s">
        <v>279</v>
      </c>
      <c r="H67" s="132">
        <f t="shared" si="13"/>
        <v>1</v>
      </c>
      <c r="I67" s="178" t="s">
        <v>176</v>
      </c>
      <c r="J67" s="179"/>
      <c r="K67" s="179"/>
      <c r="L67" s="179"/>
      <c r="M67" s="179"/>
      <c r="N67" s="179">
        <v>0</v>
      </c>
      <c r="O67" s="180">
        <f>(J67+K67)*$Y$3</f>
        <v>0</v>
      </c>
      <c r="P67" s="180"/>
      <c r="Q67" s="181"/>
      <c r="R67" s="297" t="s">
        <v>177</v>
      </c>
      <c r="S67" s="296" t="s">
        <v>178</v>
      </c>
      <c r="T67" s="179"/>
      <c r="U67" s="179">
        <v>1</v>
      </c>
      <c r="V67" s="179"/>
      <c r="W67" s="179"/>
      <c r="X67" s="182">
        <v>1</v>
      </c>
      <c r="Y67" s="139">
        <f t="shared" si="14"/>
        <v>0.5</v>
      </c>
      <c r="Z67" s="139"/>
    </row>
    <row r="68" spans="7:26" x14ac:dyDescent="0.3">
      <c r="H68"/>
    </row>
    <row r="69" spans="7:26" ht="15" thickBot="1" x14ac:dyDescent="0.35"/>
    <row r="70" spans="7:26" ht="15" thickBot="1" x14ac:dyDescent="0.35">
      <c r="G70" s="45" t="s">
        <v>68</v>
      </c>
      <c r="H70" s="92" t="s">
        <v>47</v>
      </c>
      <c r="I70" s="93" t="s">
        <v>150</v>
      </c>
      <c r="J70" s="94" t="s">
        <v>143</v>
      </c>
      <c r="K70" s="95" t="s">
        <v>132</v>
      </c>
      <c r="L70" s="95" t="s">
        <v>63</v>
      </c>
      <c r="M70" s="95" t="s">
        <v>133</v>
      </c>
      <c r="N70" s="95" t="s">
        <v>134</v>
      </c>
      <c r="O70" s="96" t="s">
        <v>25</v>
      </c>
      <c r="P70" s="96" t="s">
        <v>149</v>
      </c>
      <c r="Q70" s="97"/>
      <c r="R70" s="93" t="s">
        <v>32</v>
      </c>
      <c r="S70" s="93" t="s">
        <v>150</v>
      </c>
      <c r="T70" s="94" t="s">
        <v>143</v>
      </c>
      <c r="U70" s="95" t="s">
        <v>132</v>
      </c>
      <c r="V70" s="95" t="s">
        <v>63</v>
      </c>
      <c r="W70" s="95" t="s">
        <v>133</v>
      </c>
      <c r="X70" s="95" t="s">
        <v>134</v>
      </c>
      <c r="Y70" s="96" t="s">
        <v>25</v>
      </c>
      <c r="Z70" s="96" t="s">
        <v>149</v>
      </c>
    </row>
    <row r="71" spans="7:26" ht="15" thickBot="1" x14ac:dyDescent="0.35">
      <c r="G71" s="47" t="s">
        <v>52</v>
      </c>
      <c r="H71" s="138">
        <f t="shared" ref="H71:H77" si="15">MAX(K71:N71)+MAX(U71:X71)</f>
        <v>2</v>
      </c>
      <c r="I71" s="32" t="s">
        <v>121</v>
      </c>
      <c r="J71" s="32"/>
      <c r="K71" s="32"/>
      <c r="L71" s="32"/>
      <c r="M71" s="32">
        <v>1</v>
      </c>
      <c r="N71" s="32">
        <v>1</v>
      </c>
      <c r="O71" s="124">
        <f t="shared" ref="O71:O77" si="16">(J71+K71)*$Y$3</f>
        <v>0</v>
      </c>
      <c r="P71" s="124"/>
      <c r="Q71" s="103"/>
      <c r="R71" s="42" t="s">
        <v>167</v>
      </c>
      <c r="S71" t="s">
        <v>168</v>
      </c>
      <c r="T71">
        <v>1</v>
      </c>
      <c r="V71">
        <v>1</v>
      </c>
      <c r="W71">
        <v>1</v>
      </c>
      <c r="Y71" s="124">
        <f>(T71+U71)*$Y$3</f>
        <v>0.5</v>
      </c>
      <c r="Z71" s="124"/>
    </row>
    <row r="72" spans="7:26" x14ac:dyDescent="0.3">
      <c r="G72" s="110" t="s">
        <v>163</v>
      </c>
      <c r="H72" s="118">
        <f t="shared" si="15"/>
        <v>1</v>
      </c>
      <c r="I72" s="32" t="s">
        <v>122</v>
      </c>
      <c r="J72" s="32"/>
      <c r="K72" s="32">
        <v>1</v>
      </c>
      <c r="L72" s="32">
        <v>1</v>
      </c>
      <c r="M72" s="32">
        <v>1</v>
      </c>
      <c r="N72" s="32"/>
      <c r="O72" s="124">
        <f t="shared" si="16"/>
        <v>0.5</v>
      </c>
      <c r="P72" s="124">
        <v>1</v>
      </c>
      <c r="Q72" s="103"/>
      <c r="R72" s="145"/>
      <c r="S72" s="30"/>
      <c r="T72" s="30"/>
      <c r="U72" s="30"/>
      <c r="V72" s="30"/>
      <c r="W72" s="30"/>
      <c r="Y72" s="124">
        <f>(T72+U72)*$Y$3</f>
        <v>0</v>
      </c>
      <c r="Z72" s="124"/>
    </row>
    <row r="73" spans="7:26" x14ac:dyDescent="0.3">
      <c r="G73" s="110">
        <f>SUM(H71:H75)</f>
        <v>4</v>
      </c>
      <c r="H73" s="118">
        <f t="shared" si="15"/>
        <v>1</v>
      </c>
      <c r="I73" s="32" t="s">
        <v>233</v>
      </c>
      <c r="J73" s="32"/>
      <c r="K73" s="32">
        <v>1</v>
      </c>
      <c r="L73" s="32"/>
      <c r="M73" s="32"/>
      <c r="N73" s="32"/>
      <c r="O73" s="124">
        <f t="shared" si="16"/>
        <v>0.5</v>
      </c>
      <c r="P73" s="124" t="s">
        <v>347</v>
      </c>
      <c r="Q73" s="103"/>
      <c r="R73" s="43"/>
      <c r="Y73" s="124">
        <f>SUM(T73:U73)*$Y$3</f>
        <v>0</v>
      </c>
      <c r="Z73" s="124"/>
    </row>
    <row r="74" spans="7:26" x14ac:dyDescent="0.3">
      <c r="G74" s="43"/>
      <c r="H74" s="118">
        <f t="shared" si="15"/>
        <v>0</v>
      </c>
      <c r="I74" s="32"/>
      <c r="J74" s="32"/>
      <c r="K74" s="32"/>
      <c r="L74" s="32"/>
      <c r="M74" s="32"/>
      <c r="N74" s="32"/>
      <c r="O74" s="124">
        <f t="shared" si="16"/>
        <v>0</v>
      </c>
      <c r="P74" s="124"/>
      <c r="Q74" s="103"/>
      <c r="R74" s="43"/>
      <c r="Y74" s="124">
        <f>SUM(T74:U74)*$Y$3</f>
        <v>0</v>
      </c>
      <c r="Z74" s="124"/>
    </row>
    <row r="75" spans="7:26" ht="15" thickBot="1" x14ac:dyDescent="0.35">
      <c r="G75" s="43"/>
      <c r="H75" s="118">
        <f t="shared" si="15"/>
        <v>0</v>
      </c>
      <c r="I75" s="32"/>
      <c r="J75" s="32"/>
      <c r="K75" s="32"/>
      <c r="L75" s="32"/>
      <c r="M75" s="32"/>
      <c r="N75" s="32"/>
      <c r="O75" s="141">
        <f t="shared" si="16"/>
        <v>0</v>
      </c>
      <c r="P75" s="141"/>
      <c r="Q75" s="103"/>
      <c r="R75" s="44"/>
      <c r="Y75" s="141">
        <f>SUM(T75:U75)*$Y$3</f>
        <v>0</v>
      </c>
      <c r="Z75" s="141"/>
    </row>
    <row r="76" spans="7:26" x14ac:dyDescent="0.3">
      <c r="G76" s="49" t="s">
        <v>164</v>
      </c>
      <c r="H76" s="138">
        <f t="shared" si="15"/>
        <v>0</v>
      </c>
      <c r="I76" s="53"/>
      <c r="J76" s="36"/>
      <c r="K76" s="36"/>
      <c r="L76" s="36"/>
      <c r="M76" s="36"/>
      <c r="N76" s="36"/>
      <c r="O76" s="140">
        <f t="shared" si="16"/>
        <v>0</v>
      </c>
      <c r="P76" s="140"/>
      <c r="Q76" s="108"/>
      <c r="R76" s="42"/>
      <c r="S76" s="11"/>
      <c r="T76" s="11"/>
      <c r="U76" s="11"/>
      <c r="V76" s="11"/>
      <c r="W76" s="11"/>
      <c r="X76" s="11"/>
      <c r="Y76" s="140">
        <f>(T76+U76)*$Y$3</f>
        <v>0</v>
      </c>
      <c r="Z76" s="140"/>
    </row>
    <row r="77" spans="7:26" ht="15" thickBot="1" x14ac:dyDescent="0.35">
      <c r="G77" s="51" t="s">
        <v>113</v>
      </c>
      <c r="H77" s="132">
        <f t="shared" si="15"/>
        <v>0</v>
      </c>
      <c r="I77" s="21"/>
      <c r="J77" s="13"/>
      <c r="K77" s="13"/>
      <c r="L77" s="13"/>
      <c r="M77" s="13"/>
      <c r="N77" s="13"/>
      <c r="O77" s="139">
        <f t="shared" si="16"/>
        <v>0</v>
      </c>
      <c r="P77" s="139"/>
      <c r="Q77" s="133"/>
      <c r="R77" s="44"/>
      <c r="S77" s="13"/>
      <c r="T77" s="13"/>
      <c r="U77" s="13"/>
      <c r="V77" s="13"/>
      <c r="W77" s="13"/>
      <c r="X77" s="13"/>
      <c r="Y77" s="139">
        <f>(T77+U77)*$Y$3</f>
        <v>0</v>
      </c>
      <c r="Z77" s="139"/>
    </row>
    <row r="78" spans="7:26" x14ac:dyDescent="0.3">
      <c r="H78"/>
      <c r="O78" s="214"/>
      <c r="P78" s="214"/>
      <c r="Q78" s="54"/>
      <c r="Y78" s="214"/>
      <c r="Z78" s="214"/>
    </row>
    <row r="80" spans="7:26" x14ac:dyDescent="0.3">
      <c r="H80"/>
    </row>
    <row r="81" spans="8:8" x14ac:dyDescent="0.3">
      <c r="H81"/>
    </row>
    <row r="82" spans="8:8" x14ac:dyDescent="0.3">
      <c r="H82"/>
    </row>
    <row r="83" spans="8:8" x14ac:dyDescent="0.3">
      <c r="H83"/>
    </row>
    <row r="84" spans="8:8" x14ac:dyDescent="0.3">
      <c r="H84"/>
    </row>
    <row r="85" spans="8:8" x14ac:dyDescent="0.3">
      <c r="H85"/>
    </row>
    <row r="86" spans="8:8" x14ac:dyDescent="0.3">
      <c r="H86"/>
    </row>
    <row r="87" spans="8:8" x14ac:dyDescent="0.3">
      <c r="H87"/>
    </row>
    <row r="90" spans="8:8" x14ac:dyDescent="0.3">
      <c r="H90"/>
    </row>
    <row r="91" spans="8:8" x14ac:dyDescent="0.3">
      <c r="H91"/>
    </row>
    <row r="92" spans="8:8" x14ac:dyDescent="0.3">
      <c r="H92"/>
    </row>
    <row r="93" spans="8:8" x14ac:dyDescent="0.3">
      <c r="H93"/>
    </row>
    <row r="94" spans="8:8" x14ac:dyDescent="0.3">
      <c r="H94"/>
    </row>
    <row r="95" spans="8:8" x14ac:dyDescent="0.3">
      <c r="H95"/>
    </row>
    <row r="96" spans="8:8" x14ac:dyDescent="0.3">
      <c r="H96"/>
    </row>
    <row r="97" spans="8:8" x14ac:dyDescent="0.3">
      <c r="H97"/>
    </row>
    <row r="98" spans="8:8" x14ac:dyDescent="0.3">
      <c r="H98"/>
    </row>
    <row r="99" spans="8:8" x14ac:dyDescent="0.3">
      <c r="H99"/>
    </row>
    <row r="100" spans="8:8" x14ac:dyDescent="0.3">
      <c r="H100"/>
    </row>
    <row r="101" spans="8:8" x14ac:dyDescent="0.3">
      <c r="H101"/>
    </row>
  </sheetData>
  <mergeCells count="1">
    <mergeCell ref="T4:U4"/>
  </mergeCells>
  <conditionalFormatting sqref="D40">
    <cfRule type="cellIs" dxfId="26" priority="4" operator="equal">
      <formula>0</formula>
    </cfRule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2">
    <cfRule type="cellIs" dxfId="23" priority="1" operator="lessThan">
      <formula>0</formula>
    </cfRule>
    <cfRule type="cellIs" dxfId="22" priority="2" operator="equal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34998626667073579"/>
  </sheetPr>
  <dimension ref="A1:Z127"/>
  <sheetViews>
    <sheetView zoomScale="65" zoomScaleNormal="65" workbookViewId="0">
      <selection activeCell="AB97" sqref="AB97"/>
    </sheetView>
  </sheetViews>
  <sheetFormatPr defaultColWidth="9.109375" defaultRowHeight="14.4" x14ac:dyDescent="0.3"/>
  <cols>
    <col min="2" max="2" width="10.6640625" customWidth="1"/>
    <col min="3" max="3" width="18.109375" customWidth="1"/>
    <col min="5" max="5" width="4.109375" customWidth="1"/>
    <col min="6" max="6" width="5.77734375" customWidth="1"/>
    <col min="7" max="7" width="19" customWidth="1"/>
    <col min="8" max="8" width="5.5546875" style="10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7.6640625" customWidth="1"/>
    <col min="19" max="19" width="32.664062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24" t="s">
        <v>26</v>
      </c>
      <c r="D2" s="24">
        <f>D40+D3+D4</f>
        <v>24</v>
      </c>
      <c r="I2" s="9" t="s">
        <v>30</v>
      </c>
      <c r="J2" s="7">
        <f t="shared" ref="J2:P2" si="0">J6+T6</f>
        <v>17</v>
      </c>
      <c r="K2" s="7">
        <f t="shared" si="0"/>
        <v>48</v>
      </c>
      <c r="L2" s="7">
        <f t="shared" si="0"/>
        <v>48</v>
      </c>
      <c r="M2" s="7">
        <f t="shared" si="0"/>
        <v>49</v>
      </c>
      <c r="N2" s="7">
        <f t="shared" si="0"/>
        <v>17</v>
      </c>
      <c r="O2" s="7">
        <f t="shared" si="0"/>
        <v>33</v>
      </c>
      <c r="P2" s="7">
        <f t="shared" si="0"/>
        <v>0</v>
      </c>
      <c r="W2" s="76" t="s">
        <v>144</v>
      </c>
      <c r="X2" s="77"/>
      <c r="Y2" s="78">
        <v>0.2</v>
      </c>
      <c r="Z2" s="79"/>
    </row>
    <row r="3" spans="1:26" ht="15" thickBot="1" x14ac:dyDescent="0.35">
      <c r="C3" s="23" t="s">
        <v>94</v>
      </c>
      <c r="D3" s="23"/>
      <c r="W3" s="80" t="s">
        <v>142</v>
      </c>
      <c r="X3" s="81"/>
      <c r="Y3" s="82">
        <v>0.5</v>
      </c>
    </row>
    <row r="4" spans="1:26" ht="15" thickBot="1" x14ac:dyDescent="0.35">
      <c r="C4" s="23" t="s">
        <v>95</v>
      </c>
      <c r="D4" s="23">
        <v>0</v>
      </c>
      <c r="I4" s="1" t="s">
        <v>14</v>
      </c>
      <c r="J4" s="1"/>
      <c r="K4" s="1"/>
      <c r="Q4" s="54"/>
      <c r="R4" s="3" t="s">
        <v>10</v>
      </c>
      <c r="S4" s="3"/>
      <c r="T4" s="373" t="s">
        <v>9</v>
      </c>
      <c r="U4" s="373"/>
    </row>
    <row r="5" spans="1:26" ht="15.6" thickTop="1" thickBot="1" x14ac:dyDescent="0.35">
      <c r="G5" s="83" t="s">
        <v>148</v>
      </c>
      <c r="H5" s="84">
        <f>SUM(H8:H139)</f>
        <v>76</v>
      </c>
      <c r="I5" s="1" t="s">
        <v>8</v>
      </c>
      <c r="J5" s="85" t="s">
        <v>143</v>
      </c>
      <c r="K5" s="2" t="s">
        <v>132</v>
      </c>
      <c r="L5" s="2" t="s">
        <v>63</v>
      </c>
      <c r="M5" s="2" t="s">
        <v>133</v>
      </c>
      <c r="N5" s="2" t="s">
        <v>134</v>
      </c>
      <c r="O5" s="2" t="s">
        <v>25</v>
      </c>
      <c r="P5" s="2" t="s">
        <v>149</v>
      </c>
      <c r="Q5" s="54"/>
      <c r="R5" s="3" t="s">
        <v>8</v>
      </c>
      <c r="S5" s="3"/>
      <c r="T5" s="86" t="s">
        <v>143</v>
      </c>
      <c r="U5" s="4" t="s">
        <v>132</v>
      </c>
      <c r="V5" s="4" t="s">
        <v>63</v>
      </c>
      <c r="W5" s="4" t="s">
        <v>133</v>
      </c>
      <c r="X5" s="4" t="s">
        <v>134</v>
      </c>
      <c r="Y5" s="4" t="s">
        <v>25</v>
      </c>
      <c r="Z5" s="2" t="s">
        <v>149</v>
      </c>
    </row>
    <row r="6" spans="1:26" ht="15" thickBot="1" x14ac:dyDescent="0.35">
      <c r="A6" s="206" t="s">
        <v>214</v>
      </c>
      <c r="B6" s="11" t="s">
        <v>0</v>
      </c>
      <c r="C6" s="11" t="s">
        <v>4</v>
      </c>
      <c r="D6" s="12" t="s">
        <v>5</v>
      </c>
      <c r="G6" s="88" t="s">
        <v>139</v>
      </c>
      <c r="H6" s="89">
        <f>H5*50</f>
        <v>3800</v>
      </c>
      <c r="J6" s="7">
        <f>SUM(J10:J168)</f>
        <v>0</v>
      </c>
      <c r="K6" s="7">
        <f>SUM(K10:K168)</f>
        <v>26</v>
      </c>
      <c r="L6" s="7">
        <f>SUM(L10:L168)</f>
        <v>33</v>
      </c>
      <c r="M6" s="7">
        <f>SUM(M10:M168)</f>
        <v>34</v>
      </c>
      <c r="N6" s="7">
        <f>SUM(N9:N168)</f>
        <v>16</v>
      </c>
      <c r="O6" s="7">
        <f>SUM(O10:O168)</f>
        <v>13</v>
      </c>
      <c r="P6" s="7"/>
      <c r="Q6" s="54"/>
      <c r="T6" s="7">
        <f t="shared" ref="T6:Y6" si="1">SUM(T14:T168)</f>
        <v>17</v>
      </c>
      <c r="U6" s="7">
        <f t="shared" si="1"/>
        <v>22</v>
      </c>
      <c r="V6" s="7">
        <f t="shared" si="1"/>
        <v>15</v>
      </c>
      <c r="W6" s="7">
        <f t="shared" si="1"/>
        <v>15</v>
      </c>
      <c r="X6" s="7">
        <f t="shared" si="1"/>
        <v>1</v>
      </c>
      <c r="Y6" s="7">
        <f t="shared" si="1"/>
        <v>20</v>
      </c>
      <c r="Z6" s="7"/>
    </row>
    <row r="7" spans="1:26" ht="15.6" thickTop="1" thickBot="1" x14ac:dyDescent="0.35">
      <c r="A7" s="207">
        <f>($D$2/5)*3</f>
        <v>14.399999999999999</v>
      </c>
      <c r="B7" t="s">
        <v>281</v>
      </c>
      <c r="C7" t="s">
        <v>74</v>
      </c>
      <c r="D7" s="15">
        <v>13</v>
      </c>
      <c r="Q7" s="54"/>
    </row>
    <row r="8" spans="1:26" ht="15" thickBot="1" x14ac:dyDescent="0.35">
      <c r="A8" s="207"/>
      <c r="B8" t="s">
        <v>98</v>
      </c>
      <c r="C8" t="s">
        <v>82</v>
      </c>
      <c r="D8" s="15">
        <v>10</v>
      </c>
      <c r="G8" s="91" t="s">
        <v>67</v>
      </c>
      <c r="H8" s="92" t="s">
        <v>47</v>
      </c>
      <c r="I8" s="93" t="s">
        <v>150</v>
      </c>
      <c r="J8" s="94" t="s">
        <v>143</v>
      </c>
      <c r="K8" s="95" t="s">
        <v>132</v>
      </c>
      <c r="L8" s="95" t="s">
        <v>63</v>
      </c>
      <c r="M8" s="95" t="s">
        <v>133</v>
      </c>
      <c r="N8" s="95" t="s">
        <v>134</v>
      </c>
      <c r="O8" s="96" t="s">
        <v>25</v>
      </c>
      <c r="P8" s="96" t="s">
        <v>149</v>
      </c>
      <c r="Q8" s="97"/>
      <c r="R8" s="93" t="s">
        <v>32</v>
      </c>
      <c r="S8" s="93" t="s">
        <v>150</v>
      </c>
      <c r="T8" s="94" t="s">
        <v>143</v>
      </c>
      <c r="U8" s="95" t="s">
        <v>132</v>
      </c>
      <c r="V8" s="95" t="s">
        <v>63</v>
      </c>
      <c r="W8" s="95" t="s">
        <v>133</v>
      </c>
      <c r="X8" s="95" t="s">
        <v>134</v>
      </c>
      <c r="Y8" s="96" t="s">
        <v>25</v>
      </c>
      <c r="Z8" s="96" t="s">
        <v>149</v>
      </c>
    </row>
    <row r="9" spans="1:26" ht="15" thickBot="1" x14ac:dyDescent="0.35">
      <c r="A9" s="207">
        <f>($D$2/5)* 2</f>
        <v>9.6</v>
      </c>
      <c r="B9" t="s">
        <v>100</v>
      </c>
      <c r="C9" t="s">
        <v>83</v>
      </c>
      <c r="D9" s="15">
        <v>17</v>
      </c>
      <c r="G9" s="47" t="s">
        <v>151</v>
      </c>
      <c r="H9" s="98" t="s">
        <v>152</v>
      </c>
      <c r="I9" s="231" t="s">
        <v>250</v>
      </c>
      <c r="J9" s="100"/>
      <c r="K9" s="100"/>
      <c r="L9" s="100"/>
      <c r="M9" s="100"/>
      <c r="N9" s="101"/>
      <c r="O9" s="102"/>
      <c r="P9" s="102"/>
      <c r="Q9" s="103"/>
      <c r="R9" s="99"/>
      <c r="S9" s="231" t="s">
        <v>250</v>
      </c>
      <c r="T9" s="100"/>
      <c r="U9" s="100"/>
      <c r="V9" s="100"/>
      <c r="W9" s="100"/>
      <c r="X9" s="101"/>
      <c r="Y9" s="102"/>
      <c r="Z9" s="102"/>
    </row>
    <row r="10" spans="1:26" x14ac:dyDescent="0.3">
      <c r="A10" s="20"/>
      <c r="C10" t="s">
        <v>6</v>
      </c>
      <c r="D10" s="15"/>
      <c r="G10" s="43" t="s">
        <v>153</v>
      </c>
      <c r="H10" s="104" t="s">
        <v>152</v>
      </c>
      <c r="I10" s="105" t="s">
        <v>359</v>
      </c>
      <c r="J10" s="100"/>
      <c r="K10" s="100"/>
      <c r="L10" s="100">
        <v>3</v>
      </c>
      <c r="M10" s="100">
        <v>3</v>
      </c>
      <c r="N10" s="101">
        <v>6</v>
      </c>
      <c r="O10" s="106"/>
      <c r="P10" s="106"/>
      <c r="Q10" s="103"/>
      <c r="R10" s="105"/>
      <c r="S10" s="105"/>
      <c r="T10" s="18"/>
      <c r="U10" s="18"/>
      <c r="V10" s="18"/>
      <c r="W10" s="18"/>
      <c r="X10" s="26"/>
      <c r="Y10" s="106"/>
      <c r="Z10" s="106"/>
    </row>
    <row r="11" spans="1:26" x14ac:dyDescent="0.3">
      <c r="A11" s="20"/>
      <c r="B11" t="s">
        <v>2</v>
      </c>
      <c r="C11" t="s">
        <v>6</v>
      </c>
      <c r="D11" s="15"/>
      <c r="G11" s="110" t="s">
        <v>141</v>
      </c>
      <c r="H11" s="104" t="s">
        <v>152</v>
      </c>
      <c r="I11" s="105"/>
      <c r="J11" s="18"/>
      <c r="K11" s="18"/>
      <c r="L11" s="18"/>
      <c r="M11" s="18"/>
      <c r="N11" s="26"/>
      <c r="O11" s="106"/>
      <c r="P11" s="106"/>
      <c r="Q11" s="103"/>
      <c r="R11" s="105"/>
      <c r="S11" s="105"/>
      <c r="T11" s="18"/>
      <c r="U11" s="18"/>
      <c r="V11" s="18"/>
      <c r="W11" s="18"/>
      <c r="X11" s="26"/>
      <c r="Y11" s="106"/>
      <c r="Z11" s="106"/>
    </row>
    <row r="12" spans="1:26" ht="15" thickBot="1" x14ac:dyDescent="0.35">
      <c r="A12" s="20"/>
      <c r="B12" t="s">
        <v>42</v>
      </c>
      <c r="C12" t="s">
        <v>6</v>
      </c>
      <c r="D12" s="15"/>
      <c r="F12" s="110">
        <f>SUM(H14:H73)</f>
        <v>60</v>
      </c>
      <c r="G12" s="110">
        <f>SUM(H14:H73)*50</f>
        <v>3000</v>
      </c>
      <c r="H12" s="104" t="s">
        <v>152</v>
      </c>
      <c r="I12" s="105"/>
      <c r="J12" s="18"/>
      <c r="K12" s="18"/>
      <c r="L12" s="18"/>
      <c r="M12" s="18"/>
      <c r="N12" s="26"/>
      <c r="O12" s="106"/>
      <c r="P12" s="106"/>
      <c r="Q12" s="103"/>
      <c r="R12" s="105"/>
      <c r="S12" s="105"/>
      <c r="T12" s="18"/>
      <c r="U12" s="18"/>
      <c r="V12" s="18"/>
      <c r="W12" s="18"/>
      <c r="X12" s="26"/>
      <c r="Y12" s="106"/>
      <c r="Z12" s="106"/>
    </row>
    <row r="13" spans="1:26" ht="15" thickBot="1" x14ac:dyDescent="0.35">
      <c r="A13" s="20"/>
      <c r="B13" s="209" t="s">
        <v>84</v>
      </c>
      <c r="C13" s="209"/>
      <c r="D13" s="15"/>
      <c r="G13" s="45" t="s">
        <v>181</v>
      </c>
      <c r="H13" s="92" t="s">
        <v>47</v>
      </c>
      <c r="I13" s="93" t="s">
        <v>150</v>
      </c>
      <c r="J13" s="94" t="s">
        <v>143</v>
      </c>
      <c r="K13" s="95" t="s">
        <v>132</v>
      </c>
      <c r="L13" s="95" t="s">
        <v>63</v>
      </c>
      <c r="M13" s="95" t="s">
        <v>133</v>
      </c>
      <c r="N13" s="95" t="s">
        <v>134</v>
      </c>
      <c r="O13" s="96" t="s">
        <v>25</v>
      </c>
      <c r="P13" s="96" t="s">
        <v>149</v>
      </c>
      <c r="Q13" s="97"/>
      <c r="R13" s="93" t="s">
        <v>32</v>
      </c>
      <c r="S13" s="93" t="s">
        <v>150</v>
      </c>
      <c r="T13" s="94" t="s">
        <v>143</v>
      </c>
      <c r="U13" s="95" t="s">
        <v>132</v>
      </c>
      <c r="V13" s="95" t="s">
        <v>63</v>
      </c>
      <c r="W13" s="95" t="s">
        <v>133</v>
      </c>
      <c r="X13" s="95" t="s">
        <v>134</v>
      </c>
      <c r="Y13" s="96" t="s">
        <v>25</v>
      </c>
      <c r="Z13" s="96" t="s">
        <v>149</v>
      </c>
    </row>
    <row r="14" spans="1:26" ht="15" thickBot="1" x14ac:dyDescent="0.35">
      <c r="A14" s="90">
        <f>SUM(A7:A12)</f>
        <v>24</v>
      </c>
      <c r="C14" s="5" t="s">
        <v>7</v>
      </c>
      <c r="D14" s="107">
        <f>SUM(D7:D13)</f>
        <v>40</v>
      </c>
      <c r="G14" s="46" t="s">
        <v>216</v>
      </c>
      <c r="H14" s="59" t="s">
        <v>152</v>
      </c>
      <c r="I14" s="109" t="s">
        <v>35</v>
      </c>
      <c r="J14" s="64"/>
      <c r="K14" s="64"/>
      <c r="L14" s="64">
        <v>1</v>
      </c>
      <c r="M14" s="64">
        <v>1</v>
      </c>
      <c r="N14" s="66"/>
      <c r="O14" s="69"/>
      <c r="P14" s="69"/>
      <c r="Q14" s="108"/>
      <c r="R14" s="69"/>
      <c r="S14" s="68" t="s">
        <v>249</v>
      </c>
      <c r="T14" s="64"/>
      <c r="U14" s="64"/>
      <c r="V14" s="64">
        <v>2</v>
      </c>
      <c r="W14" s="64">
        <v>2</v>
      </c>
      <c r="X14" s="66"/>
      <c r="Y14" s="69"/>
      <c r="Z14" s="69"/>
    </row>
    <row r="15" spans="1:26" ht="15.6" thickTop="1" thickBot="1" x14ac:dyDescent="0.35">
      <c r="A15" s="21"/>
      <c r="B15" s="13"/>
      <c r="C15" s="13"/>
      <c r="D15" s="14"/>
      <c r="G15" s="110" t="s">
        <v>155</v>
      </c>
      <c r="H15" s="146" t="s">
        <v>152</v>
      </c>
      <c r="I15" s="117" t="s">
        <v>220</v>
      </c>
      <c r="J15" s="113"/>
      <c r="K15" s="113"/>
      <c r="L15" s="113">
        <v>2</v>
      </c>
      <c r="M15" s="113">
        <v>2</v>
      </c>
      <c r="N15" s="114"/>
      <c r="O15" s="115"/>
      <c r="P15" s="115"/>
      <c r="Q15" s="116"/>
      <c r="R15" s="115"/>
      <c r="S15" s="112"/>
      <c r="T15" s="113"/>
      <c r="U15" s="113"/>
      <c r="V15" s="113"/>
      <c r="W15" s="113"/>
      <c r="X15" s="114"/>
      <c r="Y15" s="115"/>
      <c r="Z15" s="115"/>
    </row>
    <row r="16" spans="1:26" ht="15" thickBot="1" x14ac:dyDescent="0.35">
      <c r="G16" s="110">
        <f>SUM(H16:H31)</f>
        <v>18</v>
      </c>
      <c r="H16" s="138">
        <f>MAX(K16:N16)+MAX(U16:X16)</f>
        <v>6</v>
      </c>
      <c r="I16" s="32" t="s">
        <v>60</v>
      </c>
      <c r="J16" s="32"/>
      <c r="K16" s="32">
        <v>1</v>
      </c>
      <c r="L16" s="32">
        <v>1</v>
      </c>
      <c r="M16" s="32">
        <v>3</v>
      </c>
      <c r="N16" s="32">
        <v>6</v>
      </c>
      <c r="O16" s="124">
        <f t="shared" ref="O16:O31" si="2">(J16+K16)*$Y$3</f>
        <v>0.5</v>
      </c>
      <c r="P16" s="119"/>
      <c r="Q16" s="103"/>
      <c r="R16" s="184"/>
      <c r="S16" s="183"/>
      <c r="T16" s="121"/>
      <c r="U16" s="121"/>
      <c r="V16" s="121"/>
      <c r="W16" s="121"/>
      <c r="X16" s="122"/>
      <c r="Y16" s="119">
        <f>(T16+U16)*$Y$3</f>
        <v>0</v>
      </c>
      <c r="Z16" s="119"/>
    </row>
    <row r="17" spans="1:26" x14ac:dyDescent="0.3">
      <c r="A17" s="19" t="s">
        <v>18</v>
      </c>
      <c r="B17" s="11"/>
      <c r="C17" s="11" t="s">
        <v>12</v>
      </c>
      <c r="D17" s="123">
        <f>(J6+K6)*$Y$3</f>
        <v>13</v>
      </c>
      <c r="G17" s="43"/>
      <c r="H17" s="118">
        <f t="shared" ref="H17:H31" si="3">MAX(K17:N17)+MAX(U17:X17)</f>
        <v>0</v>
      </c>
      <c r="I17" s="32"/>
      <c r="J17" s="32"/>
      <c r="K17" s="32"/>
      <c r="L17" s="32"/>
      <c r="M17" s="32"/>
      <c r="N17" s="32"/>
      <c r="O17" s="124">
        <f t="shared" si="2"/>
        <v>0</v>
      </c>
      <c r="P17" s="124"/>
      <c r="Q17" s="103"/>
      <c r="R17" s="48"/>
      <c r="S17" s="32"/>
      <c r="T17" s="32"/>
      <c r="U17" s="32"/>
      <c r="V17" s="32"/>
      <c r="W17" s="32"/>
      <c r="Y17" s="124">
        <f t="shared" ref="Y17:Y31" si="4">(T17+U17)*$Y$3</f>
        <v>0</v>
      </c>
      <c r="Z17" s="124"/>
    </row>
    <row r="18" spans="1:26" ht="15" thickBot="1" x14ac:dyDescent="0.35">
      <c r="A18" s="20"/>
      <c r="C18" s="5" t="s">
        <v>13</v>
      </c>
      <c r="D18" s="125">
        <f>(J2+K2)*$Y$2</f>
        <v>13</v>
      </c>
      <c r="G18" s="43"/>
      <c r="H18" s="118">
        <f t="shared" si="3"/>
        <v>0</v>
      </c>
      <c r="I18" s="32"/>
      <c r="J18" s="32"/>
      <c r="K18" s="32"/>
      <c r="L18" s="32"/>
      <c r="M18" s="32"/>
      <c r="N18" s="32"/>
      <c r="O18" s="124">
        <f t="shared" si="2"/>
        <v>0</v>
      </c>
      <c r="P18" s="124"/>
      <c r="Q18" s="103"/>
      <c r="R18" s="48"/>
      <c r="S18" s="32"/>
      <c r="T18" s="32"/>
      <c r="U18" s="32"/>
      <c r="V18" s="32"/>
      <c r="W18" s="32"/>
      <c r="Y18" s="124">
        <f t="shared" si="4"/>
        <v>0</v>
      </c>
      <c r="Z18" s="124"/>
    </row>
    <row r="19" spans="1:26" ht="15.6" thickTop="1" thickBot="1" x14ac:dyDescent="0.35">
      <c r="A19" s="21"/>
      <c r="B19" s="13"/>
      <c r="C19" s="126" t="s">
        <v>7</v>
      </c>
      <c r="D19" s="127">
        <f>SUM(D17:D18)</f>
        <v>26</v>
      </c>
      <c r="G19" s="43"/>
      <c r="H19" s="118">
        <f t="shared" si="3"/>
        <v>0</v>
      </c>
      <c r="I19" s="32"/>
      <c r="J19" s="32"/>
      <c r="K19" s="32"/>
      <c r="L19" s="32"/>
      <c r="M19" s="32"/>
      <c r="N19" s="32"/>
      <c r="O19" s="124">
        <f t="shared" si="2"/>
        <v>0</v>
      </c>
      <c r="P19" s="124"/>
      <c r="Q19" s="157"/>
      <c r="R19" s="188" t="s">
        <v>40</v>
      </c>
      <c r="S19" s="176"/>
      <c r="T19" s="165">
        <v>2</v>
      </c>
      <c r="U19" s="165"/>
      <c r="V19" s="165"/>
      <c r="W19" s="165"/>
      <c r="X19" s="185"/>
      <c r="Y19" s="124">
        <f t="shared" si="4"/>
        <v>1</v>
      </c>
      <c r="Z19" s="124"/>
    </row>
    <row r="20" spans="1:26" ht="15" thickBot="1" x14ac:dyDescent="0.35">
      <c r="G20" s="43"/>
      <c r="H20" s="118">
        <f t="shared" si="3"/>
        <v>2</v>
      </c>
      <c r="I20" s="32"/>
      <c r="J20" s="32"/>
      <c r="K20" s="32"/>
      <c r="L20" s="32"/>
      <c r="M20" s="32"/>
      <c r="N20" s="32"/>
      <c r="O20" s="124">
        <f t="shared" si="2"/>
        <v>0</v>
      </c>
      <c r="P20" s="124"/>
      <c r="Q20" s="157"/>
      <c r="R20" s="189" t="s">
        <v>64</v>
      </c>
      <c r="S20" s="38" t="s">
        <v>382</v>
      </c>
      <c r="T20" s="39"/>
      <c r="U20" s="39">
        <v>2</v>
      </c>
      <c r="V20" s="39"/>
      <c r="W20" s="39"/>
      <c r="X20" s="186"/>
      <c r="Y20" s="124">
        <f t="shared" si="4"/>
        <v>1</v>
      </c>
      <c r="Z20" s="124"/>
    </row>
    <row r="21" spans="1:26" x14ac:dyDescent="0.3">
      <c r="A21" s="128" t="s">
        <v>156</v>
      </c>
      <c r="B21" s="11"/>
      <c r="C21" s="11"/>
      <c r="D21" s="12"/>
      <c r="G21" s="223" t="s">
        <v>349</v>
      </c>
      <c r="H21" s="118">
        <f t="shared" si="3"/>
        <v>1</v>
      </c>
      <c r="I21" s="32" t="s">
        <v>66</v>
      </c>
      <c r="J21" s="32"/>
      <c r="K21" s="32"/>
      <c r="L21" s="32">
        <v>1</v>
      </c>
      <c r="M21" s="32">
        <v>1</v>
      </c>
      <c r="N21" s="32"/>
      <c r="O21" s="124">
        <f t="shared" si="2"/>
        <v>0</v>
      </c>
      <c r="P21" s="124"/>
      <c r="Q21" s="157"/>
      <c r="R21" s="172"/>
      <c r="S21" s="38" t="s">
        <v>258</v>
      </c>
      <c r="T21" s="39">
        <v>3</v>
      </c>
      <c r="U21" s="39"/>
      <c r="V21" s="39"/>
      <c r="W21" s="39"/>
      <c r="X21" s="186"/>
      <c r="Y21" s="124">
        <f t="shared" si="4"/>
        <v>1.5</v>
      </c>
      <c r="Z21" s="124"/>
    </row>
    <row r="22" spans="1:26" x14ac:dyDescent="0.3">
      <c r="A22" s="129"/>
      <c r="B22" s="70" t="s">
        <v>147</v>
      </c>
      <c r="C22" s="70"/>
      <c r="D22" s="71"/>
      <c r="G22" s="43"/>
      <c r="H22" s="118">
        <f t="shared" si="3"/>
        <v>1</v>
      </c>
      <c r="I22" s="32" t="s">
        <v>213</v>
      </c>
      <c r="J22" s="32"/>
      <c r="K22" s="32"/>
      <c r="L22" s="32">
        <v>1</v>
      </c>
      <c r="M22" s="32">
        <v>1</v>
      </c>
      <c r="N22" s="32"/>
      <c r="O22" s="124">
        <f t="shared" si="2"/>
        <v>0</v>
      </c>
      <c r="P22" s="124"/>
      <c r="Q22" s="157"/>
      <c r="R22" s="172"/>
      <c r="S22" s="38" t="s">
        <v>86</v>
      </c>
      <c r="T22" s="39">
        <v>2</v>
      </c>
      <c r="U22" s="39"/>
      <c r="V22" s="39"/>
      <c r="W22" s="39"/>
      <c r="X22" s="186"/>
      <c r="Y22" s="124">
        <f t="shared" si="4"/>
        <v>1</v>
      </c>
      <c r="Z22" s="124"/>
    </row>
    <row r="23" spans="1:26" x14ac:dyDescent="0.3">
      <c r="A23" s="20"/>
      <c r="B23" s="72">
        <v>0</v>
      </c>
      <c r="C23" s="16" t="s">
        <v>19</v>
      </c>
      <c r="D23" s="17">
        <f>B23/2</f>
        <v>0</v>
      </c>
      <c r="G23" s="43"/>
      <c r="H23" s="118">
        <f t="shared" si="3"/>
        <v>3</v>
      </c>
      <c r="I23" s="32" t="s">
        <v>62</v>
      </c>
      <c r="J23" s="32"/>
      <c r="K23" s="32"/>
      <c r="L23" s="32">
        <v>1</v>
      </c>
      <c r="M23" s="32">
        <v>2</v>
      </c>
      <c r="N23" s="32"/>
      <c r="O23" s="124">
        <f>(J23+K23)*$Y$3</f>
        <v>0</v>
      </c>
      <c r="P23" s="124"/>
      <c r="Q23" s="157"/>
      <c r="R23" s="172"/>
      <c r="S23" s="38" t="s">
        <v>36</v>
      </c>
      <c r="T23" s="39"/>
      <c r="U23" s="39">
        <v>1</v>
      </c>
      <c r="V23" s="39"/>
      <c r="W23" s="39"/>
      <c r="X23" s="186"/>
      <c r="Y23" s="124">
        <f t="shared" si="4"/>
        <v>0.5</v>
      </c>
      <c r="Z23" s="124"/>
    </row>
    <row r="24" spans="1:26" x14ac:dyDescent="0.3">
      <c r="A24" s="20"/>
      <c r="B24" s="72"/>
      <c r="C24" s="16" t="s">
        <v>20</v>
      </c>
      <c r="D24" s="17">
        <f>B24</f>
        <v>0</v>
      </c>
      <c r="G24" s="43"/>
      <c r="H24" s="118">
        <f>MAX(K24:N24)+MAX(U24:X24)</f>
        <v>1</v>
      </c>
      <c r="I24" s="32"/>
      <c r="J24" s="32"/>
      <c r="K24" s="32"/>
      <c r="L24" s="32"/>
      <c r="M24" s="32"/>
      <c r="N24" s="32"/>
      <c r="O24" s="124">
        <f>(J24+K24)*$Y$3</f>
        <v>0</v>
      </c>
      <c r="P24" s="124"/>
      <c r="Q24" s="157"/>
      <c r="R24" s="172"/>
      <c r="S24" s="38" t="s">
        <v>59</v>
      </c>
      <c r="T24" s="39"/>
      <c r="U24" s="39">
        <v>1</v>
      </c>
      <c r="V24" s="39"/>
      <c r="W24" s="39"/>
      <c r="X24" s="186"/>
      <c r="Y24" s="124">
        <f t="shared" si="4"/>
        <v>0.5</v>
      </c>
      <c r="Z24" s="124"/>
    </row>
    <row r="25" spans="1:26" x14ac:dyDescent="0.3">
      <c r="A25" s="20"/>
      <c r="B25" s="72">
        <v>3</v>
      </c>
      <c r="C25" s="16" t="s">
        <v>21</v>
      </c>
      <c r="D25" s="17">
        <f>B25</f>
        <v>3</v>
      </c>
      <c r="G25" s="43"/>
      <c r="H25" s="118">
        <f t="shared" si="3"/>
        <v>2</v>
      </c>
      <c r="I25" s="32"/>
      <c r="J25" s="32"/>
      <c r="K25" s="32"/>
      <c r="L25" s="32"/>
      <c r="M25" s="32"/>
      <c r="N25" s="32"/>
      <c r="O25" s="124">
        <f t="shared" si="2"/>
        <v>0</v>
      </c>
      <c r="P25" s="124"/>
      <c r="Q25" s="157"/>
      <c r="R25" s="173"/>
      <c r="S25" s="174" t="s">
        <v>365</v>
      </c>
      <c r="T25" s="170"/>
      <c r="U25" s="170">
        <v>2</v>
      </c>
      <c r="V25" s="170">
        <v>1</v>
      </c>
      <c r="W25" s="170">
        <v>1</v>
      </c>
      <c r="X25" s="187"/>
      <c r="Y25" s="124">
        <f t="shared" si="4"/>
        <v>1</v>
      </c>
      <c r="Z25" s="124"/>
    </row>
    <row r="26" spans="1:26" x14ac:dyDescent="0.3">
      <c r="A26" s="20"/>
      <c r="B26" s="72">
        <v>5</v>
      </c>
      <c r="C26" s="16" t="s">
        <v>22</v>
      </c>
      <c r="D26" s="17">
        <f>B26</f>
        <v>5</v>
      </c>
      <c r="G26" s="43"/>
      <c r="H26" s="118">
        <f t="shared" si="3"/>
        <v>0</v>
      </c>
      <c r="I26" s="32"/>
      <c r="J26" s="32"/>
      <c r="K26" s="32"/>
      <c r="L26" s="32"/>
      <c r="M26" s="32"/>
      <c r="N26" s="32"/>
      <c r="O26" s="124">
        <f t="shared" si="2"/>
        <v>0</v>
      </c>
      <c r="P26" s="124"/>
      <c r="Q26" s="103"/>
      <c r="R26" s="48"/>
      <c r="S26" s="32"/>
      <c r="T26" s="32"/>
      <c r="U26" s="32"/>
      <c r="V26" s="32"/>
      <c r="W26" s="32"/>
      <c r="Y26" s="124">
        <f>(T26+U26)*$Y$3</f>
        <v>0</v>
      </c>
      <c r="Z26" s="124"/>
    </row>
    <row r="27" spans="1:26" ht="15" thickBot="1" x14ac:dyDescent="0.35">
      <c r="A27" s="21"/>
      <c r="B27" s="73"/>
      <c r="C27" s="74" t="s">
        <v>23</v>
      </c>
      <c r="D27" s="75">
        <f>SUM(D23:D26)</f>
        <v>8</v>
      </c>
      <c r="G27" s="43"/>
      <c r="H27" s="118">
        <f t="shared" si="3"/>
        <v>1</v>
      </c>
      <c r="L27" s="32"/>
      <c r="M27" s="32"/>
      <c r="N27" s="32"/>
      <c r="O27" s="124">
        <f t="shared" si="2"/>
        <v>0</v>
      </c>
      <c r="P27" s="124"/>
      <c r="Q27" s="103"/>
      <c r="R27" s="48" t="s">
        <v>49</v>
      </c>
      <c r="S27" s="32" t="s">
        <v>260</v>
      </c>
      <c r="T27" s="32"/>
      <c r="U27" s="32">
        <v>1</v>
      </c>
      <c r="V27" s="32">
        <v>1</v>
      </c>
      <c r="W27" s="32">
        <v>1</v>
      </c>
      <c r="X27" s="32">
        <v>1</v>
      </c>
      <c r="Y27" s="124">
        <f t="shared" si="4"/>
        <v>0.5</v>
      </c>
      <c r="Z27" s="124"/>
    </row>
    <row r="28" spans="1:26" ht="15" thickBot="1" x14ac:dyDescent="0.35">
      <c r="G28" s="43"/>
      <c r="H28" s="118">
        <f t="shared" si="3"/>
        <v>0</v>
      </c>
      <c r="I28" s="32"/>
      <c r="J28" s="32"/>
      <c r="K28" s="32"/>
      <c r="L28" s="32"/>
      <c r="M28" s="32"/>
      <c r="N28" s="32"/>
      <c r="O28" s="124">
        <f t="shared" si="2"/>
        <v>0</v>
      </c>
      <c r="P28" s="124"/>
      <c r="Q28" s="103"/>
      <c r="R28" s="48"/>
      <c r="S28" s="32"/>
      <c r="T28" s="32"/>
      <c r="U28" s="32"/>
      <c r="V28" s="32"/>
      <c r="W28" s="32"/>
      <c r="Y28" s="124">
        <f t="shared" si="4"/>
        <v>0</v>
      </c>
      <c r="Z28" s="124"/>
    </row>
    <row r="29" spans="1:26" x14ac:dyDescent="0.3">
      <c r="A29" s="128" t="s">
        <v>157</v>
      </c>
      <c r="B29" s="11"/>
      <c r="C29" s="11"/>
      <c r="D29" s="12"/>
      <c r="G29" s="43"/>
      <c r="H29" s="118">
        <f t="shared" si="3"/>
        <v>1</v>
      </c>
      <c r="I29" s="32"/>
      <c r="J29" s="32"/>
      <c r="K29" s="32"/>
      <c r="L29" s="32"/>
      <c r="M29" s="32"/>
      <c r="N29" s="32"/>
      <c r="O29" s="124">
        <f t="shared" si="2"/>
        <v>0</v>
      </c>
      <c r="P29" s="124"/>
      <c r="Q29" s="103"/>
      <c r="R29" s="355" t="s">
        <v>37</v>
      </c>
      <c r="S29" s="353" t="s">
        <v>407</v>
      </c>
      <c r="T29" s="349"/>
      <c r="U29" s="349"/>
      <c r="V29" s="349"/>
      <c r="W29" s="349">
        <v>1</v>
      </c>
      <c r="X29" s="350"/>
      <c r="Y29" s="124">
        <f t="shared" si="4"/>
        <v>0</v>
      </c>
      <c r="Z29" s="124"/>
    </row>
    <row r="30" spans="1:26" ht="15" thickBot="1" x14ac:dyDescent="0.35">
      <c r="A30" s="129"/>
      <c r="C30" t="s">
        <v>24</v>
      </c>
      <c r="D30" s="15">
        <f>P2</f>
        <v>0</v>
      </c>
      <c r="G30" s="43"/>
      <c r="H30" s="118">
        <f t="shared" si="3"/>
        <v>0</v>
      </c>
      <c r="I30" s="32"/>
      <c r="J30" s="32"/>
      <c r="K30" s="32"/>
      <c r="L30" s="32"/>
      <c r="M30" s="32"/>
      <c r="N30" s="32"/>
      <c r="O30" s="124">
        <f t="shared" si="2"/>
        <v>0</v>
      </c>
      <c r="P30" s="124"/>
      <c r="Q30" s="103"/>
      <c r="R30" s="356"/>
      <c r="S30" s="354" t="s">
        <v>408</v>
      </c>
      <c r="T30" s="351">
        <v>2</v>
      </c>
      <c r="U30" s="351"/>
      <c r="V30" s="351"/>
      <c r="W30" s="351"/>
      <c r="X30" s="352"/>
      <c r="Y30" s="124">
        <f t="shared" si="4"/>
        <v>1</v>
      </c>
      <c r="Z30" s="124"/>
    </row>
    <row r="31" spans="1:26" ht="15" thickBot="1" x14ac:dyDescent="0.35">
      <c r="A31" s="20"/>
      <c r="B31" s="70" t="s">
        <v>147</v>
      </c>
      <c r="C31" s="70"/>
      <c r="D31" s="131"/>
      <c r="G31" s="44"/>
      <c r="H31" s="132">
        <f t="shared" si="3"/>
        <v>0</v>
      </c>
      <c r="I31" s="35"/>
      <c r="J31" s="35"/>
      <c r="K31" s="35"/>
      <c r="L31" s="35"/>
      <c r="M31" s="35"/>
      <c r="N31" s="35"/>
      <c r="O31" s="124">
        <f t="shared" si="2"/>
        <v>0</v>
      </c>
      <c r="P31" s="124"/>
      <c r="Q31" s="133"/>
      <c r="R31" s="149"/>
      <c r="S31" s="35"/>
      <c r="T31" s="35"/>
      <c r="U31" s="35"/>
      <c r="V31" s="35"/>
      <c r="W31" s="35"/>
      <c r="X31" s="13"/>
      <c r="Y31" s="139">
        <f t="shared" si="4"/>
        <v>0</v>
      </c>
      <c r="Z31" s="124"/>
    </row>
    <row r="32" spans="1:26" ht="15" thickBot="1" x14ac:dyDescent="0.35">
      <c r="A32" s="20"/>
      <c r="B32" s="72"/>
      <c r="C32" s="16" t="s">
        <v>15</v>
      </c>
      <c r="D32" s="17">
        <f>INT(B32/4)</f>
        <v>0</v>
      </c>
      <c r="G32" s="91" t="s">
        <v>171</v>
      </c>
      <c r="H32" s="92" t="s">
        <v>47</v>
      </c>
      <c r="I32" s="93" t="s">
        <v>150</v>
      </c>
      <c r="J32" s="94" t="s">
        <v>143</v>
      </c>
      <c r="K32" s="95" t="s">
        <v>132</v>
      </c>
      <c r="L32" s="95" t="s">
        <v>63</v>
      </c>
      <c r="M32" s="95" t="s">
        <v>133</v>
      </c>
      <c r="N32" s="95" t="s">
        <v>134</v>
      </c>
      <c r="O32" s="96" t="s">
        <v>25</v>
      </c>
      <c r="P32" s="96" t="s">
        <v>149</v>
      </c>
      <c r="Q32" s="97"/>
      <c r="R32" s="93" t="s">
        <v>32</v>
      </c>
      <c r="S32" s="93" t="s">
        <v>150</v>
      </c>
      <c r="T32" s="94" t="s">
        <v>143</v>
      </c>
      <c r="U32" s="95" t="s">
        <v>132</v>
      </c>
      <c r="V32" s="95" t="s">
        <v>63</v>
      </c>
      <c r="W32" s="95" t="s">
        <v>133</v>
      </c>
      <c r="X32" s="95" t="s">
        <v>134</v>
      </c>
      <c r="Y32" s="96" t="s">
        <v>25</v>
      </c>
      <c r="Z32" s="96" t="s">
        <v>149</v>
      </c>
    </row>
    <row r="33" spans="1:26" ht="15" thickBot="1" x14ac:dyDescent="0.35">
      <c r="A33" s="20"/>
      <c r="B33" s="72"/>
      <c r="C33" s="16" t="s">
        <v>16</v>
      </c>
      <c r="D33" s="17">
        <f>INT(B33/3)</f>
        <v>0</v>
      </c>
      <c r="G33" s="47" t="s">
        <v>261</v>
      </c>
      <c r="H33" s="59" t="s">
        <v>152</v>
      </c>
      <c r="I33" s="109" t="s">
        <v>35</v>
      </c>
      <c r="J33" s="64"/>
      <c r="K33" s="64"/>
      <c r="L33" s="64">
        <v>1</v>
      </c>
      <c r="M33" s="64">
        <v>1</v>
      </c>
      <c r="N33" s="66"/>
      <c r="O33" s="69"/>
      <c r="P33" s="69"/>
      <c r="Q33" s="108"/>
      <c r="R33" s="69"/>
      <c r="S33" s="68"/>
      <c r="T33" s="64"/>
      <c r="U33" s="64"/>
      <c r="V33" s="64"/>
      <c r="W33" s="64"/>
      <c r="X33" s="66"/>
      <c r="Y33" s="69"/>
      <c r="Z33" s="69"/>
    </row>
    <row r="34" spans="1:26" ht="15" thickBot="1" x14ac:dyDescent="0.35">
      <c r="A34" s="20"/>
      <c r="B34" s="72"/>
      <c r="C34" s="16" t="s">
        <v>17</v>
      </c>
      <c r="D34" s="17">
        <f>B34</f>
        <v>0</v>
      </c>
      <c r="G34" s="110" t="s">
        <v>155</v>
      </c>
      <c r="H34" s="146" t="s">
        <v>152</v>
      </c>
      <c r="I34" s="117" t="s">
        <v>220</v>
      </c>
      <c r="J34" s="113"/>
      <c r="K34" s="113"/>
      <c r="L34" s="113">
        <v>2</v>
      </c>
      <c r="M34" s="113">
        <v>2</v>
      </c>
      <c r="N34" s="114"/>
      <c r="O34" s="115"/>
      <c r="P34" s="115"/>
      <c r="Q34" s="116"/>
      <c r="R34" s="115"/>
      <c r="S34" s="112"/>
      <c r="T34" s="113"/>
      <c r="U34" s="113"/>
      <c r="V34" s="113"/>
      <c r="W34" s="113"/>
      <c r="X34" s="114"/>
      <c r="Y34" s="115"/>
      <c r="Z34" s="115"/>
    </row>
    <row r="35" spans="1:26" x14ac:dyDescent="0.3">
      <c r="A35" s="20"/>
      <c r="C35" t="s">
        <v>11</v>
      </c>
      <c r="D35" s="63">
        <f>INT((D14-10)/5)</f>
        <v>6</v>
      </c>
      <c r="G35" s="110">
        <f>SUM(H35:H50)</f>
        <v>17</v>
      </c>
      <c r="H35" s="138">
        <f>MAX(K35:N35)+MAX(U35:X35)</f>
        <v>2</v>
      </c>
      <c r="I35" s="32"/>
      <c r="J35" s="32"/>
      <c r="K35" s="32"/>
      <c r="L35" s="32"/>
      <c r="M35" s="32"/>
      <c r="O35" s="119">
        <f>(J35+K35)*$Y$3</f>
        <v>0</v>
      </c>
      <c r="P35" s="119"/>
      <c r="Q35" s="103"/>
      <c r="R35" s="306" t="s">
        <v>136</v>
      </c>
      <c r="S35" s="183" t="s">
        <v>221</v>
      </c>
      <c r="T35" s="121">
        <v>2</v>
      </c>
      <c r="U35" s="121"/>
      <c r="V35" s="121">
        <v>2</v>
      </c>
      <c r="W35" s="121">
        <v>1</v>
      </c>
      <c r="X35" s="122"/>
      <c r="Y35" s="119">
        <f>(T35+U35)*$Y$3</f>
        <v>1</v>
      </c>
      <c r="Z35" s="119"/>
    </row>
    <row r="36" spans="1:26" ht="15" thickBot="1" x14ac:dyDescent="0.35">
      <c r="A36" s="20"/>
      <c r="C36" s="6" t="s">
        <v>7</v>
      </c>
      <c r="D36" s="136">
        <f>(D30+D35)-D27</f>
        <v>-2</v>
      </c>
      <c r="G36" s="48"/>
      <c r="H36" s="118">
        <f t="shared" ref="H36:H50" si="5">MAX(K36:N36)+MAX(U36:X36)</f>
        <v>2</v>
      </c>
      <c r="L36" s="32"/>
      <c r="M36" s="32"/>
      <c r="N36" s="32"/>
      <c r="O36" s="124">
        <f t="shared" ref="O36:O50" si="6">(J36+K36)*$Y$3</f>
        <v>0</v>
      </c>
      <c r="P36" s="124"/>
      <c r="Q36" s="103"/>
      <c r="R36" s="48" t="s">
        <v>79</v>
      </c>
      <c r="S36" s="32" t="s">
        <v>57</v>
      </c>
      <c r="T36" s="32">
        <v>2</v>
      </c>
      <c r="U36" s="32"/>
      <c r="V36" s="32">
        <v>2</v>
      </c>
      <c r="W36" s="32">
        <v>2</v>
      </c>
      <c r="Y36" s="124">
        <f t="shared" ref="Y36:Y50" si="7">(T36+U36)*$Y$3</f>
        <v>1</v>
      </c>
      <c r="Z36" s="124"/>
    </row>
    <row r="37" spans="1:26" ht="15.6" thickTop="1" thickBot="1" x14ac:dyDescent="0.35">
      <c r="A37" s="21"/>
      <c r="B37" s="13"/>
      <c r="C37" s="13" t="s">
        <v>31</v>
      </c>
      <c r="D37" s="14">
        <f>IF(D36&gt;=0,0,D36)</f>
        <v>-2</v>
      </c>
      <c r="G37" s="48"/>
      <c r="H37" s="118">
        <f t="shared" si="5"/>
        <v>1</v>
      </c>
      <c r="I37" s="32"/>
      <c r="J37" s="32"/>
      <c r="K37" s="32"/>
      <c r="L37" s="32"/>
      <c r="M37" s="32"/>
      <c r="N37" s="32"/>
      <c r="O37" s="124">
        <f t="shared" si="6"/>
        <v>0</v>
      </c>
      <c r="P37" s="124"/>
      <c r="Q37" s="103"/>
      <c r="R37" s="48"/>
      <c r="S37" s="32" t="s">
        <v>90</v>
      </c>
      <c r="T37" s="32"/>
      <c r="U37" s="32"/>
      <c r="V37" s="32">
        <v>1</v>
      </c>
      <c r="W37" s="32">
        <v>1</v>
      </c>
      <c r="Y37" s="124">
        <f t="shared" si="7"/>
        <v>0</v>
      </c>
      <c r="Z37" s="124"/>
    </row>
    <row r="38" spans="1:26" x14ac:dyDescent="0.3">
      <c r="G38" s="48"/>
      <c r="H38" s="118">
        <f t="shared" si="5"/>
        <v>2</v>
      </c>
      <c r="I38" s="32" t="s">
        <v>215</v>
      </c>
      <c r="J38" s="32"/>
      <c r="K38" s="32"/>
      <c r="L38" s="32">
        <v>1</v>
      </c>
      <c r="M38" s="32">
        <v>1</v>
      </c>
      <c r="N38" s="32"/>
      <c r="O38" s="124">
        <f t="shared" si="6"/>
        <v>0</v>
      </c>
      <c r="P38" s="124"/>
      <c r="Q38" s="103"/>
      <c r="R38" s="48" t="s">
        <v>159</v>
      </c>
      <c r="S38" s="32" t="s">
        <v>217</v>
      </c>
      <c r="T38" s="32"/>
      <c r="U38" s="32">
        <v>1</v>
      </c>
      <c r="V38" s="32">
        <v>1</v>
      </c>
      <c r="W38" s="32">
        <v>1</v>
      </c>
      <c r="Y38" s="124">
        <f t="shared" si="7"/>
        <v>0.5</v>
      </c>
      <c r="Z38" s="124"/>
    </row>
    <row r="39" spans="1:26" x14ac:dyDescent="0.3">
      <c r="G39" s="222" t="s">
        <v>238</v>
      </c>
      <c r="H39" s="118">
        <f t="shared" si="5"/>
        <v>0</v>
      </c>
      <c r="I39" s="32"/>
      <c r="J39" s="32"/>
      <c r="K39" s="32"/>
      <c r="L39" s="32"/>
      <c r="M39" s="32"/>
      <c r="N39" s="32"/>
      <c r="O39" s="124">
        <f t="shared" si="6"/>
        <v>0</v>
      </c>
      <c r="P39" s="124"/>
      <c r="Q39" s="103"/>
      <c r="R39" s="48"/>
      <c r="S39" s="32"/>
      <c r="T39" s="32"/>
      <c r="U39" s="32"/>
      <c r="V39" s="32"/>
      <c r="W39" s="32"/>
      <c r="Y39" s="124">
        <f t="shared" si="7"/>
        <v>0</v>
      </c>
      <c r="Z39" s="124"/>
    </row>
    <row r="40" spans="1:26" ht="15" thickBot="1" x14ac:dyDescent="0.35">
      <c r="C40" s="8" t="s">
        <v>25</v>
      </c>
      <c r="D40" s="8">
        <f>D19+D37</f>
        <v>24</v>
      </c>
      <c r="G40" s="48"/>
      <c r="H40" s="118">
        <f t="shared" si="5"/>
        <v>2</v>
      </c>
      <c r="I40" t="s">
        <v>339</v>
      </c>
      <c r="J40" s="32"/>
      <c r="K40" s="32">
        <v>1</v>
      </c>
      <c r="L40" s="32">
        <v>2</v>
      </c>
      <c r="M40" s="32">
        <v>1</v>
      </c>
      <c r="N40" s="32"/>
      <c r="O40" s="124">
        <f t="shared" si="6"/>
        <v>0.5</v>
      </c>
      <c r="P40" s="124"/>
      <c r="Q40" s="103"/>
      <c r="R40" s="48"/>
      <c r="S40" s="32"/>
      <c r="T40" s="32"/>
      <c r="U40" s="32"/>
      <c r="V40" s="32"/>
      <c r="W40" s="32"/>
      <c r="Y40" s="124">
        <f t="shared" si="7"/>
        <v>0</v>
      </c>
      <c r="Z40" s="124"/>
    </row>
    <row r="41" spans="1:26" ht="15" thickTop="1" x14ac:dyDescent="0.3">
      <c r="G41" s="48"/>
      <c r="H41" s="118">
        <f t="shared" si="5"/>
        <v>1</v>
      </c>
      <c r="I41" s="32"/>
      <c r="J41" s="32"/>
      <c r="K41" s="32"/>
      <c r="L41" s="32"/>
      <c r="M41" s="32"/>
      <c r="N41" s="32"/>
      <c r="O41" s="124">
        <f t="shared" si="6"/>
        <v>0</v>
      </c>
      <c r="P41" s="124"/>
      <c r="Q41" s="103"/>
      <c r="R41" s="194" t="s">
        <v>45</v>
      </c>
      <c r="S41" s="36" t="s">
        <v>89</v>
      </c>
      <c r="T41" s="36"/>
      <c r="U41" s="36">
        <v>1</v>
      </c>
      <c r="V41" s="36">
        <v>1</v>
      </c>
      <c r="W41" s="195"/>
      <c r="X41" s="12"/>
      <c r="Y41" s="124">
        <f t="shared" si="7"/>
        <v>0.5</v>
      </c>
      <c r="Z41" s="124"/>
    </row>
    <row r="42" spans="1:26" x14ac:dyDescent="0.3">
      <c r="G42" s="48"/>
      <c r="H42" s="118">
        <f t="shared" si="5"/>
        <v>3</v>
      </c>
      <c r="I42" s="32" t="s">
        <v>203</v>
      </c>
      <c r="J42" s="32"/>
      <c r="K42" s="32"/>
      <c r="L42" s="32"/>
      <c r="M42" s="32">
        <v>1</v>
      </c>
      <c r="N42" s="32"/>
      <c r="O42" s="124">
        <f t="shared" si="6"/>
        <v>0</v>
      </c>
      <c r="P42" s="124"/>
      <c r="Q42" s="103"/>
      <c r="R42" s="48" t="s">
        <v>88</v>
      </c>
      <c r="S42" s="32" t="s">
        <v>398</v>
      </c>
      <c r="T42" s="32"/>
      <c r="U42" s="32">
        <v>2</v>
      </c>
      <c r="V42" s="32">
        <v>1</v>
      </c>
      <c r="W42" s="32">
        <v>1</v>
      </c>
      <c r="X42" s="15"/>
      <c r="Y42" s="124">
        <f t="shared" si="7"/>
        <v>1</v>
      </c>
      <c r="Z42" s="124"/>
    </row>
    <row r="43" spans="1:26" ht="15" thickBot="1" x14ac:dyDescent="0.35">
      <c r="G43" s="48"/>
      <c r="H43" s="118">
        <f t="shared" si="5"/>
        <v>1</v>
      </c>
      <c r="I43" s="32" t="s">
        <v>39</v>
      </c>
      <c r="J43" s="32"/>
      <c r="K43" s="32"/>
      <c r="L43" s="32">
        <v>1</v>
      </c>
      <c r="M43" s="32"/>
      <c r="N43" s="32"/>
      <c r="O43" s="124">
        <f t="shared" si="6"/>
        <v>0</v>
      </c>
      <c r="P43" s="124"/>
      <c r="Q43" s="103"/>
      <c r="R43" s="149"/>
      <c r="S43" s="35"/>
      <c r="T43" s="35"/>
      <c r="U43" s="35"/>
      <c r="V43" s="35"/>
      <c r="W43" s="35"/>
      <c r="X43" s="14"/>
      <c r="Y43" s="124">
        <f t="shared" si="7"/>
        <v>0</v>
      </c>
      <c r="Z43" s="124"/>
    </row>
    <row r="44" spans="1:26" x14ac:dyDescent="0.3">
      <c r="G44" s="48"/>
      <c r="H44" s="118">
        <f t="shared" si="5"/>
        <v>0</v>
      </c>
      <c r="I44" s="32"/>
      <c r="J44" s="32"/>
      <c r="K44" s="32"/>
      <c r="L44" s="32"/>
      <c r="M44" s="32"/>
      <c r="N44" s="32"/>
      <c r="O44" s="124">
        <f t="shared" si="6"/>
        <v>0</v>
      </c>
      <c r="P44" s="124"/>
      <c r="Q44" s="103"/>
      <c r="R44" s="48"/>
      <c r="S44" s="32"/>
      <c r="T44" s="32"/>
      <c r="U44" s="32"/>
      <c r="V44" s="32"/>
      <c r="W44" s="32"/>
      <c r="Y44" s="124">
        <f t="shared" si="7"/>
        <v>0</v>
      </c>
      <c r="Z44" s="124"/>
    </row>
    <row r="45" spans="1:26" x14ac:dyDescent="0.3">
      <c r="G45" s="48"/>
      <c r="H45" s="118">
        <f t="shared" si="5"/>
        <v>3</v>
      </c>
      <c r="I45" s="32"/>
      <c r="J45" s="32"/>
      <c r="K45" s="32"/>
      <c r="L45" s="32"/>
      <c r="M45" s="32"/>
      <c r="N45" s="32"/>
      <c r="O45" s="124">
        <f t="shared" si="6"/>
        <v>0</v>
      </c>
      <c r="P45" s="124"/>
      <c r="Q45" s="103"/>
      <c r="R45" s="48" t="s">
        <v>268</v>
      </c>
      <c r="S45" s="32" t="s">
        <v>229</v>
      </c>
      <c r="T45" s="32"/>
      <c r="U45" s="32">
        <v>3</v>
      </c>
      <c r="V45" s="32">
        <v>1</v>
      </c>
      <c r="W45" s="32"/>
      <c r="Y45" s="124">
        <f>(U45+V45)*$Y$3</f>
        <v>2</v>
      </c>
      <c r="Z45" s="124"/>
    </row>
    <row r="46" spans="1:26" x14ac:dyDescent="0.3">
      <c r="G46" s="48"/>
      <c r="H46" s="118">
        <f t="shared" si="5"/>
        <v>0</v>
      </c>
      <c r="I46" s="32"/>
      <c r="J46" s="32"/>
      <c r="K46" s="32"/>
      <c r="L46" s="32"/>
      <c r="M46" s="32"/>
      <c r="N46" s="32"/>
      <c r="O46" s="124">
        <f t="shared" si="6"/>
        <v>0</v>
      </c>
      <c r="P46" s="124"/>
      <c r="Q46" s="103"/>
      <c r="R46" s="48"/>
      <c r="S46" s="32"/>
      <c r="T46" s="32"/>
      <c r="U46" s="32"/>
      <c r="V46" s="32"/>
      <c r="W46" s="32"/>
      <c r="Y46" s="124">
        <f t="shared" si="7"/>
        <v>0</v>
      </c>
      <c r="Z46" s="124"/>
    </row>
    <row r="47" spans="1:26" x14ac:dyDescent="0.3">
      <c r="G47" s="48"/>
      <c r="H47" s="118">
        <f t="shared" si="5"/>
        <v>0</v>
      </c>
      <c r="I47" s="32"/>
      <c r="J47" s="32"/>
      <c r="K47" s="32"/>
      <c r="L47" s="32"/>
      <c r="M47" s="32"/>
      <c r="N47" s="32"/>
      <c r="O47" s="124">
        <f t="shared" si="6"/>
        <v>0</v>
      </c>
      <c r="P47" s="124"/>
      <c r="Q47" s="103"/>
      <c r="R47" s="48"/>
      <c r="S47" s="32"/>
      <c r="T47" s="32"/>
      <c r="U47" s="32"/>
      <c r="V47" s="32"/>
      <c r="W47" s="32"/>
      <c r="Y47" s="124">
        <f t="shared" si="7"/>
        <v>0</v>
      </c>
      <c r="Z47" s="124"/>
    </row>
    <row r="48" spans="1:26" x14ac:dyDescent="0.3">
      <c r="G48" s="48"/>
      <c r="H48" s="118">
        <f t="shared" si="5"/>
        <v>0</v>
      </c>
      <c r="I48" s="32"/>
      <c r="J48" s="32"/>
      <c r="K48" s="32"/>
      <c r="L48" s="32"/>
      <c r="M48" s="32"/>
      <c r="N48" s="32"/>
      <c r="O48" s="124">
        <f t="shared" si="6"/>
        <v>0</v>
      </c>
      <c r="P48" s="124"/>
      <c r="Q48" s="103"/>
      <c r="R48" s="48"/>
      <c r="S48" s="32"/>
      <c r="T48" s="32"/>
      <c r="U48" s="32"/>
      <c r="V48" s="32"/>
      <c r="W48" s="32"/>
      <c r="Y48" s="124">
        <f t="shared" si="7"/>
        <v>0</v>
      </c>
      <c r="Z48" s="124"/>
    </row>
    <row r="49" spans="7:26" x14ac:dyDescent="0.3">
      <c r="G49" s="48"/>
      <c r="H49" s="118">
        <f t="shared" si="5"/>
        <v>0</v>
      </c>
      <c r="I49" s="32"/>
      <c r="J49" s="32"/>
      <c r="K49" s="32"/>
      <c r="L49" s="32"/>
      <c r="M49" s="32"/>
      <c r="N49" s="32"/>
      <c r="O49" s="124">
        <f t="shared" si="6"/>
        <v>0</v>
      </c>
      <c r="P49" s="124"/>
      <c r="Q49" s="103"/>
      <c r="R49" s="48"/>
      <c r="S49" s="32"/>
      <c r="T49" s="32"/>
      <c r="U49" s="32"/>
      <c r="V49" s="32"/>
      <c r="W49" s="32"/>
      <c r="Y49" s="124">
        <f t="shared" si="7"/>
        <v>0</v>
      </c>
      <c r="Z49" s="124"/>
    </row>
    <row r="50" spans="7:26" ht="15" thickBot="1" x14ac:dyDescent="0.35">
      <c r="G50" s="48"/>
      <c r="H50" s="118">
        <f t="shared" si="5"/>
        <v>0</v>
      </c>
      <c r="I50" s="35"/>
      <c r="J50" s="35"/>
      <c r="K50" s="35"/>
      <c r="L50" s="35"/>
      <c r="M50" s="35"/>
      <c r="N50" s="35"/>
      <c r="O50" s="124">
        <f t="shared" si="6"/>
        <v>0</v>
      </c>
      <c r="P50" s="124"/>
      <c r="Q50" s="103"/>
      <c r="R50" s="149"/>
      <c r="S50" s="35"/>
      <c r="T50" s="35"/>
      <c r="U50" s="35"/>
      <c r="V50" s="35"/>
      <c r="W50" s="35"/>
      <c r="X50" s="13"/>
      <c r="Y50" s="124">
        <f t="shared" si="7"/>
        <v>0</v>
      </c>
      <c r="Z50" s="124"/>
    </row>
    <row r="51" spans="7:26" ht="15" thickBot="1" x14ac:dyDescent="0.35">
      <c r="G51" s="91" t="s">
        <v>172</v>
      </c>
      <c r="H51" s="92" t="s">
        <v>47</v>
      </c>
      <c r="I51" s="93" t="s">
        <v>150</v>
      </c>
      <c r="J51" s="67" t="s">
        <v>143</v>
      </c>
      <c r="K51" s="95" t="s">
        <v>132</v>
      </c>
      <c r="L51" s="95" t="s">
        <v>63</v>
      </c>
      <c r="M51" s="95" t="s">
        <v>133</v>
      </c>
      <c r="N51" s="95" t="s">
        <v>134</v>
      </c>
      <c r="O51" s="96" t="s">
        <v>25</v>
      </c>
      <c r="P51" s="96" t="s">
        <v>149</v>
      </c>
      <c r="Q51" s="97"/>
      <c r="R51" s="93" t="s">
        <v>32</v>
      </c>
      <c r="S51" s="93" t="s">
        <v>150</v>
      </c>
      <c r="T51" s="67" t="s">
        <v>143</v>
      </c>
      <c r="U51" s="95" t="s">
        <v>132</v>
      </c>
      <c r="V51" s="95" t="s">
        <v>63</v>
      </c>
      <c r="W51" s="95" t="s">
        <v>133</v>
      </c>
      <c r="X51" s="95" t="s">
        <v>134</v>
      </c>
      <c r="Y51" s="96" t="s">
        <v>25</v>
      </c>
      <c r="Z51" s="96" t="s">
        <v>149</v>
      </c>
    </row>
    <row r="52" spans="7:26" ht="15" thickBot="1" x14ac:dyDescent="0.35">
      <c r="G52" s="47" t="s">
        <v>226</v>
      </c>
      <c r="H52" s="59" t="s">
        <v>152</v>
      </c>
      <c r="I52" s="109" t="s">
        <v>35</v>
      </c>
      <c r="J52" s="64"/>
      <c r="K52" s="64"/>
      <c r="L52" s="64">
        <v>1</v>
      </c>
      <c r="M52" s="64">
        <v>1</v>
      </c>
      <c r="N52" s="66"/>
      <c r="O52" s="69"/>
      <c r="P52" s="69"/>
      <c r="Q52" s="108"/>
      <c r="R52" s="109"/>
      <c r="S52" s="109"/>
      <c r="T52" s="64"/>
      <c r="U52" s="64"/>
      <c r="V52" s="64"/>
      <c r="W52" s="64"/>
      <c r="X52" s="66"/>
      <c r="Y52" s="69"/>
      <c r="Z52" s="69"/>
    </row>
    <row r="53" spans="7:26" ht="15" thickBot="1" x14ac:dyDescent="0.35">
      <c r="G53" s="110" t="s">
        <v>155</v>
      </c>
      <c r="H53" s="146" t="s">
        <v>152</v>
      </c>
      <c r="I53" s="117" t="s">
        <v>220</v>
      </c>
      <c r="J53" s="113"/>
      <c r="K53" s="113"/>
      <c r="L53" s="113">
        <v>2</v>
      </c>
      <c r="M53" s="113">
        <v>2</v>
      </c>
      <c r="N53" s="114"/>
      <c r="O53" s="115"/>
      <c r="P53" s="115"/>
      <c r="Q53" s="116"/>
      <c r="R53" s="117"/>
      <c r="S53" s="117"/>
      <c r="T53" s="113"/>
      <c r="U53" s="113"/>
      <c r="V53" s="113"/>
      <c r="W53" s="113"/>
      <c r="X53" s="114"/>
      <c r="Y53" s="115"/>
      <c r="Z53" s="115"/>
    </row>
    <row r="54" spans="7:26" x14ac:dyDescent="0.3">
      <c r="G54" s="110">
        <f>SUM(H54:H58)</f>
        <v>8</v>
      </c>
      <c r="H54" s="138">
        <f>MAX(K54:N54)+MAX(U54:X54)</f>
        <v>4</v>
      </c>
      <c r="I54" t="s">
        <v>92</v>
      </c>
      <c r="K54">
        <v>2</v>
      </c>
      <c r="L54" s="32"/>
      <c r="O54" s="119">
        <f>(J54+K54)*$Y$3</f>
        <v>1</v>
      </c>
      <c r="P54" s="119"/>
      <c r="Q54" s="103"/>
      <c r="R54" s="145" t="s">
        <v>268</v>
      </c>
      <c r="S54" s="30" t="s">
        <v>364</v>
      </c>
      <c r="T54" s="30"/>
      <c r="U54" s="30">
        <v>2</v>
      </c>
      <c r="V54" s="121"/>
      <c r="W54" s="121"/>
      <c r="X54" s="122"/>
      <c r="Y54" s="119">
        <f>(T54+U54)*$Y$3</f>
        <v>1</v>
      </c>
      <c r="Z54" s="119"/>
    </row>
    <row r="55" spans="7:26" x14ac:dyDescent="0.3">
      <c r="G55" s="48"/>
      <c r="H55" s="118">
        <f t="shared" ref="H55:H69" si="8">MAX(K55:N55)+MAX(U55:X55)</f>
        <v>2</v>
      </c>
      <c r="I55" s="32" t="s">
        <v>271</v>
      </c>
      <c r="J55" s="32"/>
      <c r="K55" s="32">
        <v>2</v>
      </c>
      <c r="L55" s="32"/>
      <c r="M55" s="32"/>
      <c r="N55" s="32"/>
      <c r="O55" s="124">
        <f>(J55+K55)*$Y$3</f>
        <v>1</v>
      </c>
      <c r="P55" s="124"/>
      <c r="Q55" s="103"/>
      <c r="R55" s="33"/>
      <c r="S55" s="33"/>
      <c r="T55" s="32"/>
      <c r="U55" s="32"/>
      <c r="V55" s="32"/>
      <c r="W55" s="32"/>
      <c r="Y55" s="124">
        <f t="shared" ref="Y55:Y69" si="9">(T55+U55)*$Y$3</f>
        <v>0</v>
      </c>
      <c r="Z55" s="124"/>
    </row>
    <row r="56" spans="7:26" x14ac:dyDescent="0.3">
      <c r="G56" s="222" t="s">
        <v>239</v>
      </c>
      <c r="H56" s="118">
        <f t="shared" si="8"/>
        <v>1</v>
      </c>
      <c r="I56" s="32" t="s">
        <v>340</v>
      </c>
      <c r="J56" s="32"/>
      <c r="K56" s="32">
        <v>1</v>
      </c>
      <c r="L56" s="32"/>
      <c r="M56" s="32"/>
      <c r="N56" s="32"/>
      <c r="O56" s="124">
        <f>(J56+K56)*$Y$3</f>
        <v>0.5</v>
      </c>
      <c r="P56" s="124"/>
      <c r="Q56" s="103"/>
      <c r="R56" s="33"/>
      <c r="S56" s="33"/>
      <c r="T56" s="32"/>
      <c r="U56" s="32"/>
      <c r="V56" s="32"/>
      <c r="W56" s="32"/>
      <c r="Y56" s="124">
        <f t="shared" si="9"/>
        <v>0</v>
      </c>
      <c r="Z56" s="124"/>
    </row>
    <row r="57" spans="7:26" x14ac:dyDescent="0.3">
      <c r="G57" s="48"/>
      <c r="H57" s="118">
        <f t="shared" si="8"/>
        <v>1</v>
      </c>
      <c r="I57" s="32" t="s">
        <v>81</v>
      </c>
      <c r="J57" s="32"/>
      <c r="K57" s="32"/>
      <c r="L57" s="32">
        <v>1</v>
      </c>
      <c r="M57" s="32"/>
      <c r="N57" s="32"/>
      <c r="O57" s="124">
        <f>(J57+K57)*$Y$3</f>
        <v>0</v>
      </c>
      <c r="P57" s="124"/>
      <c r="Q57" s="103"/>
      <c r="R57" s="33"/>
      <c r="S57" s="33"/>
      <c r="T57" s="32"/>
      <c r="U57" s="32"/>
      <c r="V57" s="32"/>
      <c r="W57" s="32"/>
      <c r="Y57" s="124">
        <f t="shared" si="9"/>
        <v>0</v>
      </c>
      <c r="Z57" s="124"/>
    </row>
    <row r="58" spans="7:26" ht="15" thickBot="1" x14ac:dyDescent="0.35">
      <c r="G58" s="48"/>
      <c r="H58" s="132">
        <f t="shared" si="8"/>
        <v>0</v>
      </c>
      <c r="I58" s="35"/>
      <c r="J58" s="35"/>
      <c r="K58" s="35"/>
      <c r="L58" s="35"/>
      <c r="M58" s="35"/>
      <c r="N58" s="35"/>
      <c r="O58" s="124">
        <f>(J58+K58)*$Y$3</f>
        <v>0</v>
      </c>
      <c r="P58" s="124"/>
      <c r="Q58" s="133"/>
      <c r="R58" s="52"/>
      <c r="S58" s="52"/>
      <c r="T58" s="35"/>
      <c r="U58" s="35"/>
      <c r="V58" s="35"/>
      <c r="W58" s="35"/>
      <c r="X58" s="13"/>
      <c r="Y58" s="124">
        <f t="shared" si="9"/>
        <v>0</v>
      </c>
      <c r="Z58" s="124"/>
    </row>
    <row r="59" spans="7:26" ht="15" thickBot="1" x14ac:dyDescent="0.35">
      <c r="G59" s="45" t="s">
        <v>161</v>
      </c>
      <c r="H59" s="92" t="s">
        <v>47</v>
      </c>
      <c r="I59" s="93" t="s">
        <v>150</v>
      </c>
      <c r="J59" s="94" t="s">
        <v>143</v>
      </c>
      <c r="K59" s="95" t="s">
        <v>132</v>
      </c>
      <c r="L59" s="95" t="s">
        <v>63</v>
      </c>
      <c r="M59" s="95" t="s">
        <v>133</v>
      </c>
      <c r="N59" s="95" t="s">
        <v>134</v>
      </c>
      <c r="O59" s="96" t="s">
        <v>25</v>
      </c>
      <c r="P59" s="96" t="s">
        <v>149</v>
      </c>
      <c r="Q59" s="97"/>
      <c r="R59" s="93" t="s">
        <v>32</v>
      </c>
      <c r="S59" s="137" t="s">
        <v>150</v>
      </c>
      <c r="T59" s="94" t="s">
        <v>143</v>
      </c>
      <c r="U59" s="95" t="s">
        <v>132</v>
      </c>
      <c r="V59" s="95" t="s">
        <v>63</v>
      </c>
      <c r="W59" s="95" t="s">
        <v>133</v>
      </c>
      <c r="X59" s="95" t="s">
        <v>134</v>
      </c>
      <c r="Y59" s="96" t="s">
        <v>25</v>
      </c>
      <c r="Z59" s="96" t="s">
        <v>149</v>
      </c>
    </row>
    <row r="60" spans="7:26" x14ac:dyDescent="0.3">
      <c r="G60" s="49" t="s">
        <v>223</v>
      </c>
      <c r="H60" s="138">
        <f t="shared" si="8"/>
        <v>2</v>
      </c>
      <c r="I60" s="20" t="s">
        <v>218</v>
      </c>
      <c r="K60">
        <v>2</v>
      </c>
      <c r="L60">
        <v>1</v>
      </c>
      <c r="M60">
        <v>1</v>
      </c>
      <c r="O60" s="119">
        <f t="shared" ref="O60:O69" si="10">(J60+K60)*$Y$3</f>
        <v>1</v>
      </c>
      <c r="P60" s="119"/>
      <c r="Q60" s="103"/>
      <c r="R60" s="42"/>
      <c r="Y60" s="119">
        <f t="shared" si="9"/>
        <v>0</v>
      </c>
      <c r="Z60" s="119"/>
    </row>
    <row r="61" spans="7:26" ht="15" thickBot="1" x14ac:dyDescent="0.35">
      <c r="G61" s="50" t="s">
        <v>113</v>
      </c>
      <c r="H61" s="132">
        <f t="shared" si="8"/>
        <v>1</v>
      </c>
      <c r="I61" s="52" t="s">
        <v>135</v>
      </c>
      <c r="J61" s="35"/>
      <c r="K61" s="35">
        <v>1</v>
      </c>
      <c r="L61" s="35"/>
      <c r="M61" s="35"/>
      <c r="N61" s="35"/>
      <c r="O61" s="139">
        <f t="shared" si="10"/>
        <v>0.5</v>
      </c>
      <c r="P61" s="139"/>
      <c r="Q61" s="133"/>
      <c r="R61" s="44"/>
      <c r="S61" s="13"/>
      <c r="T61" s="13"/>
      <c r="U61" s="13"/>
      <c r="V61" s="13"/>
      <c r="W61" s="13"/>
      <c r="X61" s="13"/>
      <c r="Y61" s="139">
        <f t="shared" si="9"/>
        <v>0</v>
      </c>
      <c r="Z61" s="139"/>
    </row>
    <row r="62" spans="7:26" x14ac:dyDescent="0.3">
      <c r="G62" s="221" t="s">
        <v>237</v>
      </c>
      <c r="H62" s="138">
        <f t="shared" si="8"/>
        <v>2</v>
      </c>
      <c r="I62" s="20" t="s">
        <v>218</v>
      </c>
      <c r="K62">
        <v>2</v>
      </c>
      <c r="L62">
        <v>1</v>
      </c>
      <c r="M62">
        <v>1</v>
      </c>
      <c r="O62" s="119">
        <f t="shared" si="10"/>
        <v>1</v>
      </c>
      <c r="P62" s="215"/>
      <c r="Q62" s="103"/>
      <c r="R62" s="42"/>
      <c r="Y62" s="215"/>
      <c r="Z62" s="215"/>
    </row>
    <row r="63" spans="7:26" ht="15" thickBot="1" x14ac:dyDescent="0.35">
      <c r="G63" s="50" t="s">
        <v>113</v>
      </c>
      <c r="H63" s="132">
        <f t="shared" si="8"/>
        <v>1</v>
      </c>
      <c r="I63" s="33" t="s">
        <v>230</v>
      </c>
      <c r="J63" s="32"/>
      <c r="K63" s="32">
        <v>1</v>
      </c>
      <c r="L63" s="32"/>
      <c r="M63" s="32"/>
      <c r="N63" s="32"/>
      <c r="O63" s="139">
        <f t="shared" si="10"/>
        <v>0.5</v>
      </c>
      <c r="P63" s="215"/>
      <c r="Q63" s="103"/>
      <c r="R63" s="44"/>
      <c r="Y63" s="215"/>
      <c r="Z63" s="215"/>
    </row>
    <row r="64" spans="7:26" x14ac:dyDescent="0.3">
      <c r="G64" s="49" t="s">
        <v>222</v>
      </c>
      <c r="H64" s="138">
        <f>MAX(K64:N64)+MAX(U64:X64)</f>
        <v>2</v>
      </c>
      <c r="I64" s="53" t="s">
        <v>218</v>
      </c>
      <c r="J64" s="36"/>
      <c r="K64" s="36">
        <v>2</v>
      </c>
      <c r="L64" s="36">
        <v>1</v>
      </c>
      <c r="M64" s="36">
        <v>1</v>
      </c>
      <c r="N64" s="36"/>
      <c r="O64" s="140">
        <f>(J64+K64)*$Y$3</f>
        <v>1</v>
      </c>
      <c r="P64" s="140"/>
      <c r="Q64" s="108"/>
      <c r="R64" s="19"/>
      <c r="S64" s="19"/>
      <c r="T64" s="11"/>
      <c r="U64" s="11"/>
      <c r="V64" s="11"/>
      <c r="W64" s="11"/>
      <c r="X64" s="11"/>
      <c r="Y64" s="140">
        <f>(T64+U64)*$Y$3</f>
        <v>0</v>
      </c>
      <c r="Z64" s="140"/>
    </row>
    <row r="65" spans="3:26" ht="15" thickBot="1" x14ac:dyDescent="0.35">
      <c r="G65" s="51" t="s">
        <v>113</v>
      </c>
      <c r="H65" s="132">
        <f>MAX(K65:N65)+MAX(U65:X65)</f>
        <v>1</v>
      </c>
      <c r="I65" s="21" t="s">
        <v>219</v>
      </c>
      <c r="J65" s="13"/>
      <c r="K65" s="13">
        <v>1</v>
      </c>
      <c r="L65" s="13"/>
      <c r="M65" s="13"/>
      <c r="N65" s="13"/>
      <c r="O65" s="139">
        <f>(J65+K65)*$Y$3</f>
        <v>0.5</v>
      </c>
      <c r="P65" s="139"/>
      <c r="Q65" s="133"/>
      <c r="R65" s="21"/>
      <c r="S65" s="21"/>
      <c r="T65" s="13"/>
      <c r="U65" s="13"/>
      <c r="V65" s="13"/>
      <c r="W65" s="13"/>
      <c r="X65" s="13"/>
      <c r="Y65" s="139">
        <f>(T65+U65)*$Y$3</f>
        <v>0</v>
      </c>
      <c r="Z65" s="139"/>
    </row>
    <row r="66" spans="3:26" x14ac:dyDescent="0.3">
      <c r="G66" s="49" t="s">
        <v>338</v>
      </c>
      <c r="H66" s="138">
        <f t="shared" si="8"/>
        <v>2</v>
      </c>
      <c r="I66" s="53" t="s">
        <v>218</v>
      </c>
      <c r="J66" s="36"/>
      <c r="K66" s="36">
        <v>2</v>
      </c>
      <c r="L66" s="36">
        <v>1</v>
      </c>
      <c r="M66" s="36">
        <v>1</v>
      </c>
      <c r="N66" s="36"/>
      <c r="O66" s="140">
        <f t="shared" si="10"/>
        <v>1</v>
      </c>
      <c r="P66" s="140"/>
      <c r="Q66" s="108"/>
      <c r="R66" s="19"/>
      <c r="S66" s="19"/>
      <c r="T66" s="11"/>
      <c r="U66" s="11"/>
      <c r="V66" s="11"/>
      <c r="W66" s="11"/>
      <c r="X66" s="11"/>
      <c r="Y66" s="140">
        <f t="shared" si="9"/>
        <v>0</v>
      </c>
      <c r="Z66" s="140"/>
    </row>
    <row r="67" spans="3:26" ht="15" thickBot="1" x14ac:dyDescent="0.35">
      <c r="G67" s="51" t="s">
        <v>113</v>
      </c>
      <c r="H67" s="132">
        <f t="shared" si="8"/>
        <v>0</v>
      </c>
      <c r="I67" s="21"/>
      <c r="J67" s="13"/>
      <c r="K67" s="13"/>
      <c r="L67" s="13"/>
      <c r="M67" s="13"/>
      <c r="N67" s="13"/>
      <c r="O67" s="139">
        <f t="shared" si="10"/>
        <v>0</v>
      </c>
      <c r="P67" s="139"/>
      <c r="Q67" s="133"/>
      <c r="R67" s="21"/>
      <c r="S67" s="21"/>
      <c r="T67" s="13"/>
      <c r="U67" s="13"/>
      <c r="V67" s="13"/>
      <c r="W67" s="13"/>
      <c r="X67" s="13"/>
      <c r="Y67" s="139">
        <f t="shared" si="9"/>
        <v>0</v>
      </c>
      <c r="Z67" s="139"/>
    </row>
    <row r="68" spans="3:26" x14ac:dyDescent="0.3">
      <c r="G68" s="49" t="s">
        <v>366</v>
      </c>
      <c r="H68" s="138">
        <f t="shared" si="8"/>
        <v>2</v>
      </c>
      <c r="I68" s="53" t="s">
        <v>218</v>
      </c>
      <c r="J68" s="36"/>
      <c r="K68" s="36">
        <v>2</v>
      </c>
      <c r="L68" s="36">
        <v>1</v>
      </c>
      <c r="M68" s="36">
        <v>1</v>
      </c>
      <c r="N68" s="36"/>
      <c r="O68" s="140">
        <f t="shared" si="10"/>
        <v>1</v>
      </c>
      <c r="P68" s="140"/>
      <c r="Q68" s="108"/>
      <c r="R68" s="19"/>
      <c r="S68" s="19"/>
      <c r="T68" s="11"/>
      <c r="U68" s="11"/>
      <c r="V68" s="11"/>
      <c r="W68" s="11"/>
      <c r="X68" s="11"/>
      <c r="Y68" s="140">
        <f t="shared" si="9"/>
        <v>0</v>
      </c>
      <c r="Z68" s="140"/>
    </row>
    <row r="69" spans="3:26" ht="15" thickBot="1" x14ac:dyDescent="0.35">
      <c r="G69" s="51" t="s">
        <v>113</v>
      </c>
      <c r="H69" s="132">
        <f t="shared" si="8"/>
        <v>0</v>
      </c>
      <c r="I69" s="21"/>
      <c r="J69" s="13"/>
      <c r="K69" s="13"/>
      <c r="L69" s="13"/>
      <c r="M69" s="13"/>
      <c r="N69" s="13"/>
      <c r="O69" s="139">
        <f t="shared" si="10"/>
        <v>0</v>
      </c>
      <c r="P69" s="139"/>
      <c r="Q69" s="133"/>
      <c r="R69" s="21"/>
      <c r="S69" s="21"/>
      <c r="T69" s="13"/>
      <c r="U69" s="13"/>
      <c r="V69" s="13"/>
      <c r="W69" s="13"/>
      <c r="X69" s="13"/>
      <c r="Y69" s="139">
        <f t="shared" si="9"/>
        <v>0</v>
      </c>
      <c r="Z69" s="139"/>
    </row>
    <row r="70" spans="3:26" x14ac:dyDescent="0.3">
      <c r="G70" s="49" t="s">
        <v>402</v>
      </c>
      <c r="H70" s="138">
        <f t="shared" ref="H70:H71" si="11">MAX(K70:N70)+MAX(U70:X70)</f>
        <v>2</v>
      </c>
      <c r="I70" s="53" t="s">
        <v>218</v>
      </c>
      <c r="J70" s="36"/>
      <c r="K70" s="36">
        <v>2</v>
      </c>
      <c r="L70" s="36">
        <v>1</v>
      </c>
      <c r="M70" s="36">
        <v>1</v>
      </c>
      <c r="N70" s="36"/>
      <c r="O70" s="140">
        <f t="shared" ref="O70:O71" si="12">(J70+K70)*$Y$3</f>
        <v>1</v>
      </c>
      <c r="P70" s="140"/>
      <c r="Q70" s="108"/>
      <c r="R70" s="19"/>
      <c r="S70" s="19"/>
      <c r="T70" s="11"/>
      <c r="U70" s="11"/>
      <c r="V70" s="11"/>
      <c r="W70" s="11"/>
      <c r="X70" s="11"/>
      <c r="Y70" s="140">
        <f t="shared" ref="Y70:Y71" si="13">(T70+U70)*$Y$3</f>
        <v>0</v>
      </c>
      <c r="Z70" s="215"/>
    </row>
    <row r="71" spans="3:26" ht="15" thickBot="1" x14ac:dyDescent="0.35">
      <c r="G71" s="51" t="s">
        <v>113</v>
      </c>
      <c r="H71" s="132">
        <f t="shared" si="11"/>
        <v>0</v>
      </c>
      <c r="I71" s="21"/>
      <c r="J71" s="13"/>
      <c r="K71" s="13"/>
      <c r="L71" s="13"/>
      <c r="M71" s="13"/>
      <c r="N71" s="13"/>
      <c r="O71" s="139">
        <f t="shared" si="12"/>
        <v>0</v>
      </c>
      <c r="P71" s="139"/>
      <c r="Q71" s="133"/>
      <c r="R71" s="21"/>
      <c r="S71" s="21"/>
      <c r="T71" s="13"/>
      <c r="U71" s="13"/>
      <c r="V71" s="13"/>
      <c r="W71" s="13"/>
      <c r="X71" s="13"/>
      <c r="Y71" s="139">
        <f t="shared" si="13"/>
        <v>0</v>
      </c>
      <c r="Z71" s="215"/>
    </row>
    <row r="72" spans="3:26" x14ac:dyDescent="0.3">
      <c r="G72" s="49" t="s">
        <v>367</v>
      </c>
      <c r="H72" s="138">
        <f>MAX(K72:N72)+MAX(U72:X72)</f>
        <v>2</v>
      </c>
      <c r="I72" s="53" t="s">
        <v>218</v>
      </c>
      <c r="J72" s="36"/>
      <c r="K72" s="36">
        <v>2</v>
      </c>
      <c r="L72" s="36">
        <v>1</v>
      </c>
      <c r="M72" s="36">
        <v>1</v>
      </c>
      <c r="N72" s="36"/>
      <c r="O72" s="140">
        <f>(J72+K72)*$Y$3</f>
        <v>1</v>
      </c>
      <c r="P72" s="140"/>
      <c r="Q72" s="108"/>
      <c r="R72" s="19"/>
      <c r="S72" s="19"/>
      <c r="T72" s="11"/>
      <c r="U72" s="11"/>
      <c r="V72" s="11"/>
      <c r="W72" s="11"/>
      <c r="X72" s="11"/>
      <c r="Y72" s="140">
        <f>(T72+U72)*$Y$3</f>
        <v>0</v>
      </c>
      <c r="Z72" s="140"/>
    </row>
    <row r="73" spans="3:26" ht="15" thickBot="1" x14ac:dyDescent="0.35">
      <c r="G73" s="51" t="s">
        <v>113</v>
      </c>
      <c r="H73" s="132">
        <f>MAX(K73:N73)+MAX(U73:X73)</f>
        <v>0</v>
      </c>
      <c r="I73" s="21"/>
      <c r="J73" s="13"/>
      <c r="K73" s="13"/>
      <c r="L73" s="13"/>
      <c r="M73" s="13"/>
      <c r="N73" s="13"/>
      <c r="O73" s="139">
        <f>(J73+K73)*$Y$3</f>
        <v>0</v>
      </c>
      <c r="P73" s="139"/>
      <c r="Q73" s="133"/>
      <c r="R73" s="21"/>
      <c r="S73" s="21"/>
      <c r="T73" s="13"/>
      <c r="U73" s="13"/>
      <c r="V73" s="13"/>
      <c r="W73" s="13"/>
      <c r="X73" s="13"/>
      <c r="Y73" s="139">
        <f>(T73+U73)*$Y$3</f>
        <v>0</v>
      </c>
      <c r="Z73" s="139"/>
    </row>
    <row r="75" spans="3:26" ht="15" thickBot="1" x14ac:dyDescent="0.35"/>
    <row r="76" spans="3:26" ht="15" thickBot="1" x14ac:dyDescent="0.35">
      <c r="C76" s="33"/>
      <c r="D76" t="s">
        <v>422</v>
      </c>
      <c r="E76">
        <f>SUM(H79:H100)</f>
        <v>10</v>
      </c>
      <c r="G76" s="91" t="s">
        <v>355</v>
      </c>
      <c r="H76" s="92" t="s">
        <v>47</v>
      </c>
      <c r="I76" s="93" t="s">
        <v>150</v>
      </c>
      <c r="J76" s="67" t="s">
        <v>143</v>
      </c>
      <c r="K76" s="95" t="s">
        <v>132</v>
      </c>
      <c r="L76" s="95" t="s">
        <v>63</v>
      </c>
      <c r="M76" s="95" t="s">
        <v>133</v>
      </c>
      <c r="N76" s="95" t="s">
        <v>134</v>
      </c>
      <c r="O76" s="96" t="s">
        <v>25</v>
      </c>
      <c r="P76" s="96" t="s">
        <v>149</v>
      </c>
      <c r="Q76" s="97"/>
      <c r="R76" s="93" t="s">
        <v>32</v>
      </c>
      <c r="S76" s="93" t="s">
        <v>150</v>
      </c>
      <c r="T76" s="67" t="s">
        <v>143</v>
      </c>
      <c r="U76" s="95" t="s">
        <v>132</v>
      </c>
      <c r="V76" s="95" t="s">
        <v>63</v>
      </c>
      <c r="W76" s="95" t="s">
        <v>133</v>
      </c>
      <c r="X76" s="95" t="s">
        <v>134</v>
      </c>
      <c r="Y76" s="96" t="s">
        <v>25</v>
      </c>
      <c r="Z76" s="96" t="s">
        <v>149</v>
      </c>
    </row>
    <row r="77" spans="3:26" ht="15" thickBot="1" x14ac:dyDescent="0.35">
      <c r="G77" s="47" t="s">
        <v>354</v>
      </c>
      <c r="H77" s="59" t="s">
        <v>152</v>
      </c>
      <c r="I77" s="109" t="s">
        <v>270</v>
      </c>
      <c r="J77" s="64"/>
      <c r="K77" s="64"/>
      <c r="L77" s="64"/>
      <c r="M77" s="64"/>
      <c r="N77" s="66">
        <v>1</v>
      </c>
      <c r="O77" s="69"/>
      <c r="P77" s="69"/>
      <c r="Q77" s="108"/>
      <c r="R77" s="69"/>
      <c r="S77" s="68"/>
      <c r="T77" s="64"/>
      <c r="U77" s="64"/>
      <c r="V77" s="64"/>
      <c r="W77" s="64"/>
      <c r="X77" s="66"/>
      <c r="Y77" s="69"/>
      <c r="Z77" s="69"/>
    </row>
    <row r="78" spans="3:26" ht="15" thickBot="1" x14ac:dyDescent="0.35">
      <c r="G78" s="110" t="s">
        <v>155</v>
      </c>
      <c r="H78" s="146" t="s">
        <v>152</v>
      </c>
      <c r="I78" s="117"/>
      <c r="J78" s="113"/>
      <c r="K78" s="113"/>
      <c r="L78" s="113"/>
      <c r="M78" s="113"/>
      <c r="N78" s="114"/>
      <c r="O78" s="115"/>
      <c r="P78" s="115"/>
      <c r="Q78" s="116"/>
      <c r="R78" s="115"/>
      <c r="S78" s="112"/>
      <c r="T78" s="113"/>
      <c r="U78" s="113"/>
      <c r="V78" s="113"/>
      <c r="W78" s="113"/>
      <c r="X78" s="114"/>
      <c r="Y78" s="115"/>
      <c r="Z78" s="115"/>
    </row>
    <row r="79" spans="3:26" x14ac:dyDescent="0.3">
      <c r="G79" s="110">
        <f>SUM(H79:H91)</f>
        <v>9</v>
      </c>
      <c r="H79" s="138">
        <f>MAX(K79:N79)+MAX(U79:X79)</f>
        <v>2</v>
      </c>
      <c r="I79" t="s">
        <v>112</v>
      </c>
      <c r="L79" s="32"/>
      <c r="N79">
        <v>1</v>
      </c>
      <c r="O79" s="119">
        <f>(J79+K79)*$Y$3</f>
        <v>0</v>
      </c>
      <c r="P79" s="119"/>
      <c r="Q79" s="103"/>
      <c r="R79" s="184" t="s">
        <v>80</v>
      </c>
      <c r="S79" s="183" t="s">
        <v>267</v>
      </c>
      <c r="T79" s="121"/>
      <c r="U79" s="121"/>
      <c r="V79" s="121">
        <v>1</v>
      </c>
      <c r="W79" s="121">
        <v>1</v>
      </c>
      <c r="X79" s="122"/>
      <c r="Y79" s="119">
        <f>(T79+U79)*$Y$3</f>
        <v>0</v>
      </c>
      <c r="Z79" s="119"/>
    </row>
    <row r="80" spans="3:26" x14ac:dyDescent="0.3">
      <c r="G80" s="48"/>
      <c r="H80" s="118">
        <f t="shared" ref="H80:H91" si="14">MAX(K80:N80)+MAX(U80:X80)</f>
        <v>1</v>
      </c>
      <c r="I80" s="32"/>
      <c r="J80" s="32"/>
      <c r="K80" s="32"/>
      <c r="L80" s="32"/>
      <c r="M80" s="32"/>
      <c r="N80" s="32"/>
      <c r="O80" s="124">
        <f>(J80+K80)*$Y$3</f>
        <v>0</v>
      </c>
      <c r="P80" s="124"/>
      <c r="Q80" s="103"/>
      <c r="R80" s="48" t="s">
        <v>268</v>
      </c>
      <c r="S80" t="s">
        <v>318</v>
      </c>
      <c r="T80" s="32"/>
      <c r="U80" s="32">
        <v>1</v>
      </c>
      <c r="V80" s="32"/>
      <c r="W80" s="32"/>
      <c r="Y80" s="124">
        <f t="shared" ref="Y80:Y91" si="15">(T80+U80)*$Y$3</f>
        <v>0.5</v>
      </c>
      <c r="Z80" s="124"/>
    </row>
    <row r="81" spans="7:26" x14ac:dyDescent="0.3">
      <c r="G81" s="222"/>
      <c r="H81" s="118">
        <f t="shared" si="14"/>
        <v>2</v>
      </c>
      <c r="I81" s="32" t="s">
        <v>41</v>
      </c>
      <c r="J81" s="32"/>
      <c r="K81" s="32"/>
      <c r="L81" s="32">
        <v>2</v>
      </c>
      <c r="M81" s="32">
        <v>1</v>
      </c>
      <c r="N81" s="32"/>
      <c r="O81" s="124">
        <f>(J81+K81)*$Y$3</f>
        <v>0</v>
      </c>
      <c r="P81" s="124"/>
      <c r="Q81" s="103"/>
      <c r="R81" s="48"/>
      <c r="S81" s="32"/>
      <c r="T81" s="32"/>
      <c r="U81" s="32"/>
      <c r="V81" s="32"/>
      <c r="W81" s="32"/>
      <c r="Y81" s="124">
        <f t="shared" si="15"/>
        <v>0</v>
      </c>
      <c r="Z81" s="124"/>
    </row>
    <row r="82" spans="7:26" ht="15" thickBot="1" x14ac:dyDescent="0.35">
      <c r="G82" s="222"/>
      <c r="H82" s="118">
        <f t="shared" si="14"/>
        <v>2</v>
      </c>
      <c r="I82" s="32" t="s">
        <v>48</v>
      </c>
      <c r="J82" s="32"/>
      <c r="K82" s="32"/>
      <c r="L82" s="32">
        <v>1</v>
      </c>
      <c r="M82" s="32">
        <v>2</v>
      </c>
      <c r="N82" s="32"/>
      <c r="O82" s="124">
        <f t="shared" ref="O82:O89" si="16">(J82+K82)*$Y$3</f>
        <v>0</v>
      </c>
      <c r="P82" s="124"/>
      <c r="Q82" s="103"/>
      <c r="R82" s="48"/>
      <c r="S82" s="32"/>
      <c r="T82" s="32"/>
      <c r="U82" s="32"/>
      <c r="V82" s="32"/>
      <c r="W82" s="32"/>
      <c r="Y82" s="124">
        <f t="shared" si="15"/>
        <v>0</v>
      </c>
      <c r="Z82" s="124"/>
    </row>
    <row r="83" spans="7:26" x14ac:dyDescent="0.3">
      <c r="G83" s="222"/>
      <c r="H83" s="118">
        <f t="shared" si="14"/>
        <v>0</v>
      </c>
      <c r="I83" s="32"/>
      <c r="J83" s="32"/>
      <c r="K83" s="32"/>
      <c r="L83" s="32"/>
      <c r="M83" s="32"/>
      <c r="N83" s="32"/>
      <c r="O83" s="124">
        <f t="shared" si="16"/>
        <v>0</v>
      </c>
      <c r="P83" s="124"/>
      <c r="Q83" s="103"/>
      <c r="R83" s="313" t="s">
        <v>137</v>
      </c>
      <c r="S83" s="314" t="s">
        <v>108</v>
      </c>
      <c r="T83" s="314">
        <v>1</v>
      </c>
      <c r="U83" s="314"/>
      <c r="V83" s="314"/>
      <c r="W83" s="314"/>
      <c r="X83" s="315"/>
      <c r="Y83" s="124">
        <f t="shared" si="15"/>
        <v>0.5</v>
      </c>
      <c r="Z83" s="124"/>
    </row>
    <row r="84" spans="7:26" x14ac:dyDescent="0.3">
      <c r="G84" s="222"/>
      <c r="H84" s="118">
        <f t="shared" si="14"/>
        <v>1</v>
      </c>
      <c r="I84" s="32"/>
      <c r="J84" s="32"/>
      <c r="K84" s="32"/>
      <c r="L84" s="32"/>
      <c r="M84" s="32"/>
      <c r="N84" s="32"/>
      <c r="O84" s="124">
        <f t="shared" si="16"/>
        <v>0</v>
      </c>
      <c r="P84" s="124"/>
      <c r="Q84" s="103"/>
      <c r="R84" s="311" t="s">
        <v>357</v>
      </c>
      <c r="S84" s="307" t="s">
        <v>33</v>
      </c>
      <c r="T84" s="307"/>
      <c r="U84" s="307">
        <v>1</v>
      </c>
      <c r="V84" s="307"/>
      <c r="W84" s="307">
        <v>1</v>
      </c>
      <c r="X84" s="308"/>
      <c r="Y84" s="124">
        <f t="shared" si="15"/>
        <v>0.5</v>
      </c>
      <c r="Z84" s="124"/>
    </row>
    <row r="85" spans="7:26" x14ac:dyDescent="0.3">
      <c r="G85" s="222"/>
      <c r="H85" s="118">
        <f t="shared" si="14"/>
        <v>1</v>
      </c>
      <c r="I85" s="32"/>
      <c r="J85" s="32"/>
      <c r="K85" s="32"/>
      <c r="L85" s="32"/>
      <c r="M85" s="32"/>
      <c r="N85" s="32"/>
      <c r="O85" s="124">
        <f t="shared" si="16"/>
        <v>0</v>
      </c>
      <c r="P85" s="124"/>
      <c r="Q85" s="103"/>
      <c r="R85" s="311" t="s">
        <v>137</v>
      </c>
      <c r="S85" s="307" t="s">
        <v>34</v>
      </c>
      <c r="T85" s="307"/>
      <c r="U85" s="307">
        <v>1</v>
      </c>
      <c r="V85" s="307"/>
      <c r="W85" s="307"/>
      <c r="X85" s="308"/>
      <c r="Y85" s="124">
        <f t="shared" si="15"/>
        <v>0.5</v>
      </c>
      <c r="Z85" s="124"/>
    </row>
    <row r="86" spans="7:26" ht="15" thickBot="1" x14ac:dyDescent="0.35">
      <c r="G86" s="222"/>
      <c r="H86" s="118">
        <f t="shared" si="14"/>
        <v>0</v>
      </c>
      <c r="I86" s="32"/>
      <c r="J86" s="32"/>
      <c r="K86" s="32"/>
      <c r="L86" s="32"/>
      <c r="M86" s="32"/>
      <c r="N86" s="32"/>
      <c r="O86" s="124">
        <f t="shared" si="16"/>
        <v>0</v>
      </c>
      <c r="P86" s="124"/>
      <c r="Q86" s="103"/>
      <c r="R86" s="312"/>
      <c r="S86" s="309" t="s">
        <v>397</v>
      </c>
      <c r="T86" s="309">
        <v>1</v>
      </c>
      <c r="U86" s="309"/>
      <c r="V86" s="309"/>
      <c r="W86" s="309"/>
      <c r="X86" s="310"/>
      <c r="Y86" s="124">
        <f t="shared" si="15"/>
        <v>0.5</v>
      </c>
      <c r="Z86" s="124"/>
    </row>
    <row r="87" spans="7:26" x14ac:dyDescent="0.3">
      <c r="G87" s="222"/>
      <c r="H87" s="118">
        <f t="shared" si="14"/>
        <v>0</v>
      </c>
      <c r="I87" s="32"/>
      <c r="J87" s="32"/>
      <c r="K87" s="32"/>
      <c r="L87" s="32"/>
      <c r="M87" s="32"/>
      <c r="N87" s="32"/>
      <c r="O87" s="124">
        <f t="shared" si="16"/>
        <v>0</v>
      </c>
      <c r="P87" s="124"/>
      <c r="Q87" s="103"/>
      <c r="R87" s="48"/>
      <c r="S87" s="32"/>
      <c r="T87" s="32"/>
      <c r="U87" s="32"/>
      <c r="V87" s="32"/>
      <c r="W87" s="32"/>
      <c r="Y87" s="124">
        <f t="shared" si="15"/>
        <v>0</v>
      </c>
      <c r="Z87" s="124"/>
    </row>
    <row r="88" spans="7:26" x14ac:dyDescent="0.3">
      <c r="G88" s="222"/>
      <c r="H88" s="118">
        <f t="shared" si="14"/>
        <v>0</v>
      </c>
      <c r="I88" s="32"/>
      <c r="J88" s="32"/>
      <c r="K88" s="32"/>
      <c r="L88" s="32"/>
      <c r="M88" s="32"/>
      <c r="N88" s="32"/>
      <c r="O88" s="124">
        <f t="shared" si="16"/>
        <v>0</v>
      </c>
      <c r="P88" s="124"/>
      <c r="Q88" s="103"/>
      <c r="R88" s="48"/>
      <c r="S88" s="32"/>
      <c r="T88" s="32"/>
      <c r="U88" s="32"/>
      <c r="V88" s="32"/>
      <c r="W88" s="32"/>
      <c r="Y88" s="124">
        <f t="shared" si="15"/>
        <v>0</v>
      </c>
      <c r="Z88" s="124"/>
    </row>
    <row r="89" spans="7:26" x14ac:dyDescent="0.3">
      <c r="G89" s="222"/>
      <c r="H89" s="118">
        <f t="shared" si="14"/>
        <v>0</v>
      </c>
      <c r="I89" s="32"/>
      <c r="J89" s="32"/>
      <c r="K89" s="32"/>
      <c r="L89" s="32"/>
      <c r="M89" s="32"/>
      <c r="N89" s="32"/>
      <c r="O89" s="124">
        <f t="shared" si="16"/>
        <v>0</v>
      </c>
      <c r="P89" s="124"/>
      <c r="Q89" s="103"/>
      <c r="R89" s="48"/>
      <c r="S89" s="32"/>
      <c r="T89" s="32"/>
      <c r="U89" s="32"/>
      <c r="V89" s="32"/>
      <c r="W89" s="32"/>
      <c r="Y89" s="124">
        <f t="shared" si="15"/>
        <v>0</v>
      </c>
      <c r="Z89" s="124"/>
    </row>
    <row r="90" spans="7:26" x14ac:dyDescent="0.3">
      <c r="G90" s="48"/>
      <c r="H90" s="118">
        <f t="shared" si="14"/>
        <v>0</v>
      </c>
      <c r="I90" s="32"/>
      <c r="J90" s="32"/>
      <c r="K90" s="32"/>
      <c r="L90" s="32"/>
      <c r="M90" s="32"/>
      <c r="N90" s="32"/>
      <c r="O90" s="124">
        <f>(J90+K90)*$Y$3</f>
        <v>0</v>
      </c>
      <c r="P90" s="124"/>
      <c r="Q90" s="103"/>
      <c r="R90" s="43"/>
      <c r="U90" s="32"/>
      <c r="V90" s="32"/>
      <c r="W90" s="32"/>
      <c r="Y90" s="124">
        <f>(T85+U90)*$Y$3</f>
        <v>0</v>
      </c>
      <c r="Z90" s="124"/>
    </row>
    <row r="91" spans="7:26" ht="15" thickBot="1" x14ac:dyDescent="0.35">
      <c r="G91" s="48"/>
      <c r="H91" s="132">
        <f t="shared" si="14"/>
        <v>0</v>
      </c>
      <c r="I91" s="35"/>
      <c r="J91" s="35"/>
      <c r="K91" s="35"/>
      <c r="L91" s="35"/>
      <c r="M91" s="35"/>
      <c r="N91" s="35"/>
      <c r="O91" s="124">
        <f>(J91+K91)*$Y$3</f>
        <v>0</v>
      </c>
      <c r="P91" s="124"/>
      <c r="Q91" s="133"/>
      <c r="R91" s="149"/>
      <c r="S91" s="35"/>
      <c r="T91" s="35"/>
      <c r="U91" s="35"/>
      <c r="V91" s="35"/>
      <c r="W91" s="35"/>
      <c r="X91" s="13"/>
      <c r="Y91" s="124">
        <f t="shared" si="15"/>
        <v>0</v>
      </c>
      <c r="Z91" s="124"/>
    </row>
    <row r="92" spans="7:26" ht="15" thickBot="1" x14ac:dyDescent="0.35">
      <c r="G92" s="45" t="s">
        <v>161</v>
      </c>
      <c r="H92" s="92" t="s">
        <v>47</v>
      </c>
      <c r="I92" s="93" t="s">
        <v>150</v>
      </c>
      <c r="J92" s="94" t="s">
        <v>143</v>
      </c>
      <c r="K92" s="95" t="s">
        <v>132</v>
      </c>
      <c r="L92" s="95" t="s">
        <v>63</v>
      </c>
      <c r="M92" s="95" t="s">
        <v>133</v>
      </c>
      <c r="N92" s="95" t="s">
        <v>134</v>
      </c>
      <c r="O92" s="96" t="s">
        <v>25</v>
      </c>
      <c r="P92" s="96" t="s">
        <v>149</v>
      </c>
      <c r="Q92" s="97"/>
      <c r="R92" s="93" t="s">
        <v>32</v>
      </c>
      <c r="S92" s="137" t="s">
        <v>150</v>
      </c>
      <c r="T92" s="94" t="s">
        <v>143</v>
      </c>
      <c r="U92" s="95" t="s">
        <v>132</v>
      </c>
      <c r="V92" s="95" t="s">
        <v>63</v>
      </c>
      <c r="W92" s="95" t="s">
        <v>133</v>
      </c>
      <c r="X92" s="95" t="s">
        <v>134</v>
      </c>
      <c r="Y92" s="96" t="s">
        <v>25</v>
      </c>
      <c r="Z92" s="96" t="s">
        <v>149</v>
      </c>
    </row>
    <row r="93" spans="7:26" x14ac:dyDescent="0.3">
      <c r="G93" s="49" t="s">
        <v>358</v>
      </c>
      <c r="H93" s="138">
        <f t="shared" ref="H93:H100" si="17">MAX(K93:N93)+MAX(U93:X93)</f>
        <v>1</v>
      </c>
      <c r="I93" s="20" t="s">
        <v>56</v>
      </c>
      <c r="K93">
        <v>1</v>
      </c>
      <c r="L93">
        <v>1</v>
      </c>
      <c r="M93">
        <v>1</v>
      </c>
      <c r="O93" s="119">
        <f>(J93+K93)*$Y$3</f>
        <v>0.5</v>
      </c>
      <c r="P93" s="119"/>
      <c r="Q93" s="103"/>
      <c r="R93" s="42"/>
      <c r="Y93" s="119">
        <f>(T93+U93)*$Y$3</f>
        <v>0</v>
      </c>
      <c r="Z93" s="119"/>
    </row>
    <row r="94" spans="7:26" ht="15" thickBot="1" x14ac:dyDescent="0.35">
      <c r="G94" s="50" t="s">
        <v>113</v>
      </c>
      <c r="H94" s="132">
        <f t="shared" si="17"/>
        <v>0</v>
      </c>
      <c r="I94" s="52"/>
      <c r="J94" s="35"/>
      <c r="K94" s="35"/>
      <c r="L94" s="35"/>
      <c r="M94" s="35"/>
      <c r="N94" s="35"/>
      <c r="O94" s="139">
        <f>(J94+K94)*$Y$3</f>
        <v>0</v>
      </c>
      <c r="P94" s="139"/>
      <c r="Q94" s="133"/>
      <c r="R94" s="44"/>
      <c r="S94" s="13"/>
      <c r="T94" s="13"/>
      <c r="U94" s="13"/>
      <c r="V94" s="13"/>
      <c r="W94" s="13"/>
      <c r="X94" s="13"/>
      <c r="Y94" s="139">
        <f>(T94+U94)*$Y$3</f>
        <v>0</v>
      </c>
      <c r="Z94" s="139"/>
    </row>
    <row r="95" spans="7:26" x14ac:dyDescent="0.3">
      <c r="G95" s="221"/>
      <c r="H95" s="138">
        <f t="shared" si="17"/>
        <v>0</v>
      </c>
      <c r="I95" s="20"/>
      <c r="O95" s="215"/>
      <c r="P95" s="215"/>
      <c r="Q95" s="103"/>
      <c r="R95" s="42"/>
      <c r="Y95" s="215"/>
      <c r="Z95" s="215"/>
    </row>
    <row r="96" spans="7:26" ht="15" thickBot="1" x14ac:dyDescent="0.35">
      <c r="G96" s="50" t="s">
        <v>113</v>
      </c>
      <c r="H96" s="132">
        <f t="shared" si="17"/>
        <v>0</v>
      </c>
      <c r="I96" s="33"/>
      <c r="J96" s="32"/>
      <c r="K96" s="32"/>
      <c r="L96" s="32"/>
      <c r="M96" s="32"/>
      <c r="N96" s="32"/>
      <c r="O96" s="215"/>
      <c r="P96" s="215"/>
      <c r="Q96" s="103"/>
      <c r="R96" s="44"/>
      <c r="Y96" s="215"/>
      <c r="Z96" s="215"/>
    </row>
    <row r="97" spans="4:26" x14ac:dyDescent="0.3">
      <c r="G97" s="49"/>
      <c r="H97" s="138">
        <f t="shared" si="17"/>
        <v>0</v>
      </c>
      <c r="I97" s="53"/>
      <c r="J97" s="36"/>
      <c r="K97" s="36"/>
      <c r="L97" s="36"/>
      <c r="M97" s="36"/>
      <c r="N97" s="36"/>
      <c r="O97" s="140">
        <f>(J97+K97)*$Y$3</f>
        <v>0</v>
      </c>
      <c r="P97" s="140"/>
      <c r="Q97" s="108"/>
      <c r="R97" s="19"/>
      <c r="S97" s="19"/>
      <c r="T97" s="11"/>
      <c r="U97" s="11"/>
      <c r="V97" s="11"/>
      <c r="W97" s="11"/>
      <c r="X97" s="11"/>
      <c r="Y97" s="140">
        <f>(T97+U97)*$Y$3</f>
        <v>0</v>
      </c>
      <c r="Z97" s="140"/>
    </row>
    <row r="98" spans="4:26" ht="15" thickBot="1" x14ac:dyDescent="0.35">
      <c r="G98" s="51" t="s">
        <v>113</v>
      </c>
      <c r="H98" s="132">
        <f t="shared" si="17"/>
        <v>0</v>
      </c>
      <c r="I98" s="21"/>
      <c r="J98" s="13"/>
      <c r="K98" s="13"/>
      <c r="L98" s="13"/>
      <c r="M98" s="13"/>
      <c r="N98" s="13"/>
      <c r="O98" s="139">
        <f>(J98+K98)*$Y$3</f>
        <v>0</v>
      </c>
      <c r="P98" s="139"/>
      <c r="Q98" s="133"/>
      <c r="R98" s="21"/>
      <c r="S98" s="21"/>
      <c r="T98" s="13"/>
      <c r="U98" s="13"/>
      <c r="V98" s="13"/>
      <c r="W98" s="13"/>
      <c r="X98" s="13"/>
      <c r="Y98" s="139">
        <f>(T98+U98)*$Y$3</f>
        <v>0</v>
      </c>
      <c r="Z98" s="139"/>
    </row>
    <row r="99" spans="4:26" x14ac:dyDescent="0.3">
      <c r="G99" s="49"/>
      <c r="H99" s="138">
        <f t="shared" si="17"/>
        <v>0</v>
      </c>
      <c r="I99" s="53"/>
      <c r="J99" s="36"/>
      <c r="K99" s="36"/>
      <c r="L99" s="36"/>
      <c r="M99" s="36"/>
      <c r="N99" s="36"/>
      <c r="O99" s="140">
        <f>(J99+K99)*$Y$3</f>
        <v>0</v>
      </c>
      <c r="P99" s="140"/>
      <c r="Q99" s="108"/>
      <c r="R99" s="19"/>
      <c r="S99" s="19"/>
      <c r="T99" s="11"/>
      <c r="U99" s="11"/>
      <c r="V99" s="11"/>
      <c r="W99" s="11"/>
      <c r="X99" s="11"/>
      <c r="Y99" s="140">
        <f>(T99+U99)*$Y$3</f>
        <v>0</v>
      </c>
      <c r="Z99" s="140"/>
    </row>
    <row r="100" spans="4:26" ht="15" thickBot="1" x14ac:dyDescent="0.35">
      <c r="G100" s="51" t="s">
        <v>113</v>
      </c>
      <c r="H100" s="132">
        <f t="shared" si="17"/>
        <v>0</v>
      </c>
      <c r="I100" s="21"/>
      <c r="J100" s="13"/>
      <c r="K100" s="13"/>
      <c r="L100" s="13"/>
      <c r="M100" s="13"/>
      <c r="N100" s="13"/>
      <c r="O100" s="139">
        <f>(J100+K100)*$Y$3</f>
        <v>0</v>
      </c>
      <c r="P100" s="139"/>
      <c r="Q100" s="133"/>
      <c r="R100" s="21"/>
      <c r="S100" s="21"/>
      <c r="T100" s="13"/>
      <c r="U100" s="13"/>
      <c r="V100" s="13"/>
      <c r="W100" s="13"/>
      <c r="X100" s="13"/>
      <c r="Y100" s="139">
        <f>(T100+U100)*$Y$3</f>
        <v>0</v>
      </c>
      <c r="Z100" s="139"/>
    </row>
    <row r="102" spans="4:26" ht="15" thickBot="1" x14ac:dyDescent="0.35"/>
    <row r="103" spans="4:26" ht="15" thickBot="1" x14ac:dyDescent="0.35">
      <c r="G103" s="91" t="s">
        <v>356</v>
      </c>
      <c r="H103" s="92" t="s">
        <v>47</v>
      </c>
      <c r="I103" s="93" t="s">
        <v>150</v>
      </c>
      <c r="J103" s="67" t="s">
        <v>143</v>
      </c>
      <c r="K103" s="95" t="s">
        <v>132</v>
      </c>
      <c r="L103" s="95" t="s">
        <v>63</v>
      </c>
      <c r="M103" s="95" t="s">
        <v>133</v>
      </c>
      <c r="N103" s="95" t="s">
        <v>134</v>
      </c>
      <c r="O103" s="96" t="s">
        <v>25</v>
      </c>
      <c r="P103" s="96" t="s">
        <v>149</v>
      </c>
      <c r="Q103" s="97"/>
      <c r="R103" s="93" t="s">
        <v>32</v>
      </c>
      <c r="S103" s="93" t="s">
        <v>150</v>
      </c>
      <c r="T103" s="67" t="s">
        <v>143</v>
      </c>
      <c r="U103" s="95" t="s">
        <v>132</v>
      </c>
      <c r="V103" s="95" t="s">
        <v>63</v>
      </c>
      <c r="W103" s="95" t="s">
        <v>133</v>
      </c>
      <c r="X103" s="95" t="s">
        <v>134</v>
      </c>
      <c r="Y103" s="96" t="s">
        <v>25</v>
      </c>
      <c r="Z103" s="96" t="s">
        <v>149</v>
      </c>
    </row>
    <row r="104" spans="4:26" ht="15" thickBot="1" x14ac:dyDescent="0.35">
      <c r="D104" t="s">
        <v>422</v>
      </c>
      <c r="E104">
        <f>SUM(H106:H127)</f>
        <v>6</v>
      </c>
      <c r="G104" s="47" t="s">
        <v>354</v>
      </c>
      <c r="H104" s="59" t="s">
        <v>152</v>
      </c>
      <c r="I104" s="109" t="s">
        <v>270</v>
      </c>
      <c r="J104" s="64"/>
      <c r="K104" s="64"/>
      <c r="L104" s="64"/>
      <c r="M104" s="64"/>
      <c r="N104" s="66">
        <v>1</v>
      </c>
      <c r="O104" s="69"/>
      <c r="P104" s="69"/>
      <c r="Q104" s="108"/>
      <c r="R104" s="69"/>
      <c r="S104" s="68"/>
      <c r="T104" s="64"/>
      <c r="U104" s="64"/>
      <c r="V104" s="64"/>
      <c r="W104" s="64"/>
      <c r="X104" s="66"/>
      <c r="Y104" s="69"/>
      <c r="Z104" s="69"/>
    </row>
    <row r="105" spans="4:26" ht="15" thickBot="1" x14ac:dyDescent="0.35">
      <c r="G105" s="110" t="s">
        <v>155</v>
      </c>
      <c r="H105" s="146" t="s">
        <v>152</v>
      </c>
      <c r="I105" s="117"/>
      <c r="J105" s="113"/>
      <c r="K105" s="113"/>
      <c r="L105" s="113"/>
      <c r="M105" s="113"/>
      <c r="N105" s="114"/>
      <c r="O105" s="115"/>
      <c r="P105" s="115"/>
      <c r="Q105" s="116"/>
      <c r="R105" s="115"/>
      <c r="S105" s="112"/>
      <c r="T105" s="113"/>
      <c r="U105" s="113"/>
      <c r="V105" s="113"/>
      <c r="W105" s="113"/>
      <c r="X105" s="114"/>
      <c r="Y105" s="115"/>
      <c r="Z105" s="115"/>
    </row>
    <row r="106" spans="4:26" x14ac:dyDescent="0.3">
      <c r="G106" s="110">
        <f>SUM(H106:H118)</f>
        <v>5</v>
      </c>
      <c r="H106" s="138">
        <f>MAX(K106:N106)+MAX(U106:X106)</f>
        <v>2</v>
      </c>
      <c r="I106" t="s">
        <v>112</v>
      </c>
      <c r="L106" s="32"/>
      <c r="N106">
        <v>1</v>
      </c>
      <c r="O106" s="119">
        <f>(J106+K106)*$Y$3</f>
        <v>0</v>
      </c>
      <c r="P106" s="119"/>
      <c r="Q106" s="103"/>
      <c r="R106" s="184" t="s">
        <v>80</v>
      </c>
      <c r="S106" s="183" t="s">
        <v>267</v>
      </c>
      <c r="T106" s="121"/>
      <c r="U106" s="121"/>
      <c r="V106" s="121">
        <v>1</v>
      </c>
      <c r="W106" s="121">
        <v>1</v>
      </c>
      <c r="X106" s="122"/>
      <c r="Y106" s="119">
        <f>(T106+U106)*$Y$3</f>
        <v>0</v>
      </c>
      <c r="Z106" s="119"/>
    </row>
    <row r="107" spans="4:26" x14ac:dyDescent="0.3">
      <c r="G107" s="48"/>
      <c r="H107" s="118">
        <f t="shared" ref="H107:H116" si="18">MAX(K107:N107)+MAX(U107:X107)</f>
        <v>1</v>
      </c>
      <c r="I107" s="32"/>
      <c r="J107" s="32"/>
      <c r="K107" s="32"/>
      <c r="L107" s="32"/>
      <c r="M107" s="32"/>
      <c r="N107" s="32"/>
      <c r="O107" s="124">
        <f>(J107+K107)*$Y$3</f>
        <v>0</v>
      </c>
      <c r="P107" s="124"/>
      <c r="Q107" s="103"/>
      <c r="R107" s="48" t="s">
        <v>268</v>
      </c>
      <c r="S107" t="s">
        <v>318</v>
      </c>
      <c r="T107" s="32"/>
      <c r="U107" s="32">
        <v>1</v>
      </c>
      <c r="V107" s="32"/>
      <c r="W107" s="32"/>
      <c r="Y107" s="124">
        <f t="shared" ref="Y107:Y116" si="19">(T107+U107)*$Y$3</f>
        <v>0.5</v>
      </c>
      <c r="Z107" s="124"/>
    </row>
    <row r="108" spans="4:26" x14ac:dyDescent="0.3">
      <c r="G108" s="222"/>
      <c r="H108" s="118">
        <f t="shared" si="18"/>
        <v>0</v>
      </c>
      <c r="I108" s="32"/>
      <c r="J108" s="32"/>
      <c r="K108" s="32"/>
      <c r="L108" s="32"/>
      <c r="M108" s="32"/>
      <c r="N108" s="32"/>
      <c r="O108" s="124">
        <f>(J108+K108)*$Y$3</f>
        <v>0</v>
      </c>
      <c r="P108" s="124"/>
      <c r="Q108" s="103"/>
      <c r="R108" s="48"/>
      <c r="S108" s="32"/>
      <c r="T108" s="32"/>
      <c r="U108" s="32"/>
      <c r="V108" s="32"/>
      <c r="W108" s="32"/>
      <c r="Y108" s="124">
        <f t="shared" si="19"/>
        <v>0</v>
      </c>
      <c r="Z108" s="124"/>
    </row>
    <row r="109" spans="4:26" ht="15" thickBot="1" x14ac:dyDescent="0.35">
      <c r="G109" s="222"/>
      <c r="H109" s="118">
        <f t="shared" si="18"/>
        <v>0</v>
      </c>
      <c r="I109" s="32"/>
      <c r="J109" s="32"/>
      <c r="K109" s="32"/>
      <c r="L109" s="32"/>
      <c r="M109" s="32"/>
      <c r="N109" s="32"/>
      <c r="O109" s="124">
        <f t="shared" ref="O109:O116" si="20">(J109+K109)*$Y$3</f>
        <v>0</v>
      </c>
      <c r="P109" s="124"/>
      <c r="Q109" s="103"/>
      <c r="R109" s="48"/>
      <c r="S109" s="32"/>
      <c r="T109" s="32"/>
      <c r="U109" s="32"/>
      <c r="V109" s="32"/>
      <c r="W109" s="32"/>
      <c r="Y109" s="124">
        <f t="shared" si="19"/>
        <v>0</v>
      </c>
      <c r="Z109" s="124"/>
    </row>
    <row r="110" spans="4:26" x14ac:dyDescent="0.3">
      <c r="G110" s="222"/>
      <c r="H110" s="118">
        <f t="shared" si="18"/>
        <v>0</v>
      </c>
      <c r="I110" s="32"/>
      <c r="J110" s="32"/>
      <c r="K110" s="32"/>
      <c r="L110" s="32"/>
      <c r="M110" s="32"/>
      <c r="N110" s="32"/>
      <c r="O110" s="124">
        <f t="shared" si="20"/>
        <v>0</v>
      </c>
      <c r="P110" s="124"/>
      <c r="Q110" s="103"/>
      <c r="R110" s="313" t="s">
        <v>137</v>
      </c>
      <c r="S110" s="314" t="s">
        <v>108</v>
      </c>
      <c r="T110" s="314">
        <v>1</v>
      </c>
      <c r="U110" s="314"/>
      <c r="V110" s="314"/>
      <c r="W110" s="314"/>
      <c r="X110" s="315"/>
      <c r="Y110" s="124">
        <f t="shared" si="19"/>
        <v>0.5</v>
      </c>
      <c r="Z110" s="124"/>
    </row>
    <row r="111" spans="4:26" x14ac:dyDescent="0.3">
      <c r="G111" s="222"/>
      <c r="H111" s="118">
        <f t="shared" si="18"/>
        <v>1</v>
      </c>
      <c r="I111" s="32"/>
      <c r="J111" s="32"/>
      <c r="K111" s="32"/>
      <c r="L111" s="32"/>
      <c r="M111" s="32"/>
      <c r="N111" s="32"/>
      <c r="O111" s="124">
        <f t="shared" si="20"/>
        <v>0</v>
      </c>
      <c r="P111" s="124"/>
      <c r="Q111" s="103"/>
      <c r="R111" s="311" t="s">
        <v>357</v>
      </c>
      <c r="S111" s="307" t="s">
        <v>33</v>
      </c>
      <c r="T111" s="307"/>
      <c r="U111" s="307">
        <v>1</v>
      </c>
      <c r="V111" s="307"/>
      <c r="W111" s="307">
        <v>1</v>
      </c>
      <c r="X111" s="308"/>
      <c r="Y111" s="124">
        <f t="shared" si="19"/>
        <v>0.5</v>
      </c>
      <c r="Z111" s="124"/>
    </row>
    <row r="112" spans="4:26" x14ac:dyDescent="0.3">
      <c r="G112" s="222"/>
      <c r="H112" s="118">
        <f t="shared" si="18"/>
        <v>1</v>
      </c>
      <c r="I112" s="32"/>
      <c r="J112" s="32"/>
      <c r="K112" s="32"/>
      <c r="L112" s="32"/>
      <c r="M112" s="32"/>
      <c r="N112" s="32"/>
      <c r="O112" s="124">
        <f t="shared" si="20"/>
        <v>0</v>
      </c>
      <c r="P112" s="124"/>
      <c r="Q112" s="103"/>
      <c r="R112" s="311" t="s">
        <v>137</v>
      </c>
      <c r="S112" s="307" t="s">
        <v>34</v>
      </c>
      <c r="T112" s="307"/>
      <c r="U112" s="307">
        <v>1</v>
      </c>
      <c r="V112" s="307"/>
      <c r="W112" s="307"/>
      <c r="X112" s="308"/>
      <c r="Y112" s="124">
        <f t="shared" si="19"/>
        <v>0.5</v>
      </c>
      <c r="Z112" s="124"/>
    </row>
    <row r="113" spans="7:26" ht="15" thickBot="1" x14ac:dyDescent="0.35">
      <c r="G113" s="222"/>
      <c r="H113" s="118">
        <f t="shared" si="18"/>
        <v>0</v>
      </c>
      <c r="I113" s="32"/>
      <c r="J113" s="32"/>
      <c r="K113" s="32"/>
      <c r="L113" s="32"/>
      <c r="M113" s="32"/>
      <c r="N113" s="32"/>
      <c r="O113" s="124">
        <f t="shared" si="20"/>
        <v>0</v>
      </c>
      <c r="P113" s="124"/>
      <c r="Q113" s="103"/>
      <c r="R113" s="312"/>
      <c r="S113" s="309" t="s">
        <v>397</v>
      </c>
      <c r="T113" s="309">
        <v>1</v>
      </c>
      <c r="U113" s="309"/>
      <c r="V113" s="309"/>
      <c r="W113" s="309"/>
      <c r="X113" s="310"/>
      <c r="Y113" s="124">
        <f t="shared" si="19"/>
        <v>0.5</v>
      </c>
      <c r="Z113" s="124"/>
    </row>
    <row r="114" spans="7:26" x14ac:dyDescent="0.3">
      <c r="G114" s="222"/>
      <c r="H114" s="118">
        <f t="shared" si="18"/>
        <v>0</v>
      </c>
      <c r="I114" s="32"/>
      <c r="J114" s="32"/>
      <c r="K114" s="32"/>
      <c r="L114" s="32"/>
      <c r="M114" s="32"/>
      <c r="N114" s="32"/>
      <c r="O114" s="124">
        <f t="shared" si="20"/>
        <v>0</v>
      </c>
      <c r="P114" s="124"/>
      <c r="Q114" s="103"/>
      <c r="R114" s="48"/>
      <c r="S114" s="32"/>
      <c r="T114" s="32"/>
      <c r="U114" s="32"/>
      <c r="V114" s="32"/>
      <c r="W114" s="32"/>
      <c r="Y114" s="124">
        <f t="shared" si="19"/>
        <v>0</v>
      </c>
      <c r="Z114" s="124"/>
    </row>
    <row r="115" spans="7:26" ht="15.6" customHeight="1" x14ac:dyDescent="0.3">
      <c r="G115" s="222"/>
      <c r="H115" s="118">
        <f t="shared" si="18"/>
        <v>0</v>
      </c>
      <c r="I115" s="32"/>
      <c r="J115" s="32"/>
      <c r="K115" s="32"/>
      <c r="L115" s="32"/>
      <c r="M115" s="32"/>
      <c r="N115" s="32"/>
      <c r="O115" s="124">
        <f t="shared" si="20"/>
        <v>0</v>
      </c>
      <c r="P115" s="124"/>
      <c r="Q115" s="103"/>
      <c r="R115" s="48"/>
      <c r="S115" s="32"/>
      <c r="T115" s="32"/>
      <c r="U115" s="32"/>
      <c r="V115" s="32"/>
      <c r="W115" s="32"/>
      <c r="Y115" s="124">
        <f t="shared" si="19"/>
        <v>0</v>
      </c>
      <c r="Z115" s="124"/>
    </row>
    <row r="116" spans="7:26" x14ac:dyDescent="0.3">
      <c r="G116" s="222"/>
      <c r="H116" s="118">
        <f t="shared" si="18"/>
        <v>0</v>
      </c>
      <c r="I116" s="32"/>
      <c r="J116" s="32"/>
      <c r="K116" s="32"/>
      <c r="L116" s="32"/>
      <c r="M116" s="32"/>
      <c r="N116" s="32"/>
      <c r="O116" s="124">
        <f t="shared" si="20"/>
        <v>0</v>
      </c>
      <c r="P116" s="124"/>
      <c r="Q116" s="103"/>
      <c r="R116" s="48"/>
      <c r="S116" s="32"/>
      <c r="T116" s="32"/>
      <c r="U116" s="32"/>
      <c r="V116" s="32"/>
      <c r="W116" s="32"/>
      <c r="Y116" s="124">
        <f t="shared" si="19"/>
        <v>0</v>
      </c>
      <c r="Z116" s="124"/>
    </row>
    <row r="117" spans="7:26" x14ac:dyDescent="0.3">
      <c r="G117" s="48"/>
      <c r="H117" s="118">
        <f>MAX(K117:N117)+MAX(U117:X117)</f>
        <v>0</v>
      </c>
      <c r="I117" s="32"/>
      <c r="J117" s="32"/>
      <c r="K117" s="32"/>
      <c r="L117" s="32"/>
      <c r="M117" s="32"/>
      <c r="N117" s="32"/>
      <c r="O117" s="124">
        <f>(J117+K117)*$Y$3</f>
        <v>0</v>
      </c>
      <c r="P117" s="124"/>
      <c r="Q117" s="103"/>
      <c r="R117" s="43"/>
      <c r="U117" s="32"/>
      <c r="V117" s="32"/>
      <c r="W117" s="32"/>
      <c r="Y117" s="124">
        <f>(T112+U117)*$Y$3</f>
        <v>0</v>
      </c>
      <c r="Z117" s="124"/>
    </row>
    <row r="118" spans="7:26" ht="15" thickBot="1" x14ac:dyDescent="0.35">
      <c r="G118" s="48"/>
      <c r="H118" s="132">
        <f>MAX(K118:N118)+MAX(U118:X118)</f>
        <v>0</v>
      </c>
      <c r="I118" s="35"/>
      <c r="J118" s="35"/>
      <c r="K118" s="35"/>
      <c r="L118" s="35"/>
      <c r="M118" s="35"/>
      <c r="N118" s="35"/>
      <c r="O118" s="124">
        <f>(J118+K118)*$Y$3</f>
        <v>0</v>
      </c>
      <c r="P118" s="124"/>
      <c r="Q118" s="133"/>
      <c r="R118" s="149"/>
      <c r="S118" s="35"/>
      <c r="T118" s="35"/>
      <c r="U118" s="35"/>
      <c r="V118" s="35"/>
      <c r="W118" s="35"/>
      <c r="X118" s="13"/>
      <c r="Y118" s="124">
        <f>(T118+U118)*$Y$3</f>
        <v>0</v>
      </c>
      <c r="Z118" s="124"/>
    </row>
    <row r="119" spans="7:26" ht="15" thickBot="1" x14ac:dyDescent="0.35">
      <c r="G119" s="45" t="s">
        <v>161</v>
      </c>
      <c r="H119" s="92" t="s">
        <v>47</v>
      </c>
      <c r="I119" s="93" t="s">
        <v>150</v>
      </c>
      <c r="J119" s="94" t="s">
        <v>143</v>
      </c>
      <c r="K119" s="95" t="s">
        <v>132</v>
      </c>
      <c r="L119" s="95" t="s">
        <v>63</v>
      </c>
      <c r="M119" s="95" t="s">
        <v>133</v>
      </c>
      <c r="N119" s="95" t="s">
        <v>134</v>
      </c>
      <c r="O119" s="96" t="s">
        <v>25</v>
      </c>
      <c r="P119" s="96" t="s">
        <v>149</v>
      </c>
      <c r="Q119" s="97"/>
      <c r="R119" s="93" t="s">
        <v>32</v>
      </c>
      <c r="S119" s="137" t="s">
        <v>150</v>
      </c>
      <c r="T119" s="94" t="s">
        <v>143</v>
      </c>
      <c r="U119" s="95" t="s">
        <v>132</v>
      </c>
      <c r="V119" s="95" t="s">
        <v>63</v>
      </c>
      <c r="W119" s="95" t="s">
        <v>133</v>
      </c>
      <c r="X119" s="95" t="s">
        <v>134</v>
      </c>
      <c r="Y119" s="96" t="s">
        <v>25</v>
      </c>
      <c r="Z119" s="96" t="s">
        <v>149</v>
      </c>
    </row>
    <row r="120" spans="7:26" x14ac:dyDescent="0.3">
      <c r="G120" s="49" t="s">
        <v>423</v>
      </c>
      <c r="H120" s="138">
        <f t="shared" ref="H120:H127" si="21">MAX(K120:N120)+MAX(U120:X120)</f>
        <v>1</v>
      </c>
      <c r="I120" s="20" t="s">
        <v>56</v>
      </c>
      <c r="K120">
        <v>1</v>
      </c>
      <c r="L120">
        <v>1</v>
      </c>
      <c r="M120">
        <v>1</v>
      </c>
      <c r="O120" s="119">
        <f>(J120+K120)*$Y$3</f>
        <v>0.5</v>
      </c>
      <c r="P120" s="119"/>
      <c r="Q120" s="103"/>
      <c r="R120" s="42"/>
      <c r="Y120" s="119">
        <f>(T120+U120)*$Y$3</f>
        <v>0</v>
      </c>
      <c r="Z120" s="119"/>
    </row>
    <row r="121" spans="7:26" ht="15" thickBot="1" x14ac:dyDescent="0.35">
      <c r="G121" s="50" t="s">
        <v>113</v>
      </c>
      <c r="H121" s="132">
        <f t="shared" si="21"/>
        <v>0</v>
      </c>
      <c r="I121" s="52"/>
      <c r="J121" s="35"/>
      <c r="K121" s="35"/>
      <c r="L121" s="35"/>
      <c r="M121" s="35"/>
      <c r="N121" s="35"/>
      <c r="O121" s="139">
        <f>(J121+K121)*$Y$3</f>
        <v>0</v>
      </c>
      <c r="P121" s="139"/>
      <c r="Q121" s="133"/>
      <c r="R121" s="44"/>
      <c r="S121" s="13"/>
      <c r="T121" s="13"/>
      <c r="U121" s="13"/>
      <c r="V121" s="13"/>
      <c r="W121" s="13"/>
      <c r="X121" s="13"/>
      <c r="Y121" s="139">
        <f>(T121+U121)*$Y$3</f>
        <v>0</v>
      </c>
      <c r="Z121" s="139"/>
    </row>
    <row r="122" spans="7:26" x14ac:dyDescent="0.3">
      <c r="G122" s="221"/>
      <c r="H122" s="138">
        <f t="shared" si="21"/>
        <v>0</v>
      </c>
      <c r="I122" s="20"/>
      <c r="O122" s="215"/>
      <c r="P122" s="215"/>
      <c r="Q122" s="103"/>
      <c r="R122" s="42"/>
      <c r="Y122" s="215"/>
      <c r="Z122" s="215"/>
    </row>
    <row r="123" spans="7:26" ht="15" thickBot="1" x14ac:dyDescent="0.35">
      <c r="G123" s="50" t="s">
        <v>113</v>
      </c>
      <c r="H123" s="132">
        <f t="shared" si="21"/>
        <v>0</v>
      </c>
      <c r="I123" s="33"/>
      <c r="J123" s="32"/>
      <c r="K123" s="32"/>
      <c r="L123" s="32"/>
      <c r="M123" s="32"/>
      <c r="N123" s="32"/>
      <c r="O123" s="215"/>
      <c r="P123" s="215"/>
      <c r="Q123" s="103"/>
      <c r="R123" s="44"/>
      <c r="Y123" s="215"/>
      <c r="Z123" s="215"/>
    </row>
    <row r="124" spans="7:26" x14ac:dyDescent="0.3">
      <c r="G124" s="49"/>
      <c r="H124" s="138">
        <f t="shared" si="21"/>
        <v>0</v>
      </c>
      <c r="I124" s="53"/>
      <c r="J124" s="36"/>
      <c r="K124" s="36"/>
      <c r="L124" s="36"/>
      <c r="M124" s="36"/>
      <c r="N124" s="36"/>
      <c r="O124" s="140">
        <f>(J124+K124)*$Y$3</f>
        <v>0</v>
      </c>
      <c r="P124" s="140"/>
      <c r="Q124" s="108"/>
      <c r="R124" s="19"/>
      <c r="S124" s="19"/>
      <c r="T124" s="11"/>
      <c r="U124" s="11"/>
      <c r="V124" s="11"/>
      <c r="W124" s="11"/>
      <c r="X124" s="11"/>
      <c r="Y124" s="140">
        <f>(T124+U124)*$Y$3</f>
        <v>0</v>
      </c>
      <c r="Z124" s="140"/>
    </row>
    <row r="125" spans="7:26" ht="15" thickBot="1" x14ac:dyDescent="0.35">
      <c r="G125" s="51" t="s">
        <v>113</v>
      </c>
      <c r="H125" s="132">
        <f t="shared" si="21"/>
        <v>0</v>
      </c>
      <c r="I125" s="21"/>
      <c r="J125" s="13"/>
      <c r="K125" s="13"/>
      <c r="L125" s="13"/>
      <c r="M125" s="13"/>
      <c r="N125" s="13"/>
      <c r="O125" s="139">
        <f>(J125+K125)*$Y$3</f>
        <v>0</v>
      </c>
      <c r="P125" s="139"/>
      <c r="Q125" s="133"/>
      <c r="R125" s="21"/>
      <c r="S125" s="21"/>
      <c r="T125" s="13"/>
      <c r="U125" s="13"/>
      <c r="V125" s="13"/>
      <c r="W125" s="13"/>
      <c r="X125" s="13"/>
      <c r="Y125" s="139">
        <f>(T125+U125)*$Y$3</f>
        <v>0</v>
      </c>
      <c r="Z125" s="139"/>
    </row>
    <row r="126" spans="7:26" x14ac:dyDescent="0.3">
      <c r="G126" s="49"/>
      <c r="H126" s="138">
        <f t="shared" si="21"/>
        <v>0</v>
      </c>
      <c r="I126" s="53"/>
      <c r="J126" s="36"/>
      <c r="K126" s="36"/>
      <c r="L126" s="36"/>
      <c r="M126" s="36"/>
      <c r="N126" s="36"/>
      <c r="O126" s="140">
        <f>(J126+K126)*$Y$3</f>
        <v>0</v>
      </c>
      <c r="P126" s="140"/>
      <c r="Q126" s="108"/>
      <c r="R126" s="19"/>
      <c r="S126" s="19"/>
      <c r="T126" s="11"/>
      <c r="U126" s="11"/>
      <c r="V126" s="11"/>
      <c r="W126" s="11"/>
      <c r="X126" s="11"/>
      <c r="Y126" s="140">
        <f>(T126+U126)*$Y$3</f>
        <v>0</v>
      </c>
      <c r="Z126" s="140"/>
    </row>
    <row r="127" spans="7:26" ht="15" thickBot="1" x14ac:dyDescent="0.35">
      <c r="G127" s="51" t="s">
        <v>113</v>
      </c>
      <c r="H127" s="132">
        <f t="shared" si="21"/>
        <v>0</v>
      </c>
      <c r="I127" s="21"/>
      <c r="J127" s="13"/>
      <c r="K127" s="13"/>
      <c r="L127" s="13"/>
      <c r="M127" s="13"/>
      <c r="N127" s="13"/>
      <c r="O127" s="139">
        <f>(J127+K127)*$Y$3</f>
        <v>0</v>
      </c>
      <c r="P127" s="139"/>
      <c r="Q127" s="133"/>
      <c r="R127" s="21"/>
      <c r="S127" s="21"/>
      <c r="T127" s="13"/>
      <c r="U127" s="13"/>
      <c r="V127" s="13"/>
      <c r="W127" s="13"/>
      <c r="X127" s="13"/>
      <c r="Y127" s="139">
        <f>(T127+U127)*$Y$3</f>
        <v>0</v>
      </c>
      <c r="Z127" s="139"/>
    </row>
  </sheetData>
  <mergeCells count="1">
    <mergeCell ref="T4:U4"/>
  </mergeCells>
  <conditionalFormatting sqref="D40">
    <cfRule type="cellIs" dxfId="20" priority="4" operator="equal">
      <formula>0</formula>
    </cfRule>
    <cfRule type="cellIs" dxfId="19" priority="5" operator="lessThan">
      <formula>0</formula>
    </cfRule>
    <cfRule type="cellIs" dxfId="18" priority="6" operator="greaterThan">
      <formula>0</formula>
    </cfRule>
  </conditionalFormatting>
  <conditionalFormatting sqref="D2">
    <cfRule type="cellIs" dxfId="17" priority="1" operator="lessThan">
      <formula>0</formula>
    </cfRule>
    <cfRule type="cellIs" dxfId="16" priority="2" operator="equal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CCFF"/>
  </sheetPr>
  <dimension ref="A1:AC127"/>
  <sheetViews>
    <sheetView zoomScale="70" zoomScaleNormal="70" workbookViewId="0">
      <selection activeCell="G69" sqref="G69"/>
    </sheetView>
  </sheetViews>
  <sheetFormatPr defaultColWidth="9.109375" defaultRowHeight="14.4" x14ac:dyDescent="0.3"/>
  <cols>
    <col min="2" max="2" width="10.6640625" customWidth="1"/>
    <col min="3" max="3" width="19.88671875" customWidth="1"/>
    <col min="4" max="4" width="6.33203125" customWidth="1"/>
    <col min="5" max="5" width="5.88671875" customWidth="1"/>
    <col min="6" max="6" width="6" customWidth="1"/>
    <col min="7" max="7" width="19" customWidth="1"/>
    <col min="8" max="8" width="5.5546875" style="10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7.6640625" customWidth="1"/>
    <col min="19" max="19" width="2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24" t="s">
        <v>26</v>
      </c>
      <c r="D2" s="24">
        <f>D44+D3+D4</f>
        <v>52</v>
      </c>
      <c r="I2" s="9" t="s">
        <v>30</v>
      </c>
      <c r="J2" s="7">
        <f t="shared" ref="J2:P2" si="0">J6+T6</f>
        <v>59</v>
      </c>
      <c r="K2" s="7">
        <f t="shared" si="0"/>
        <v>29</v>
      </c>
      <c r="L2" s="7">
        <f t="shared" si="0"/>
        <v>28</v>
      </c>
      <c r="M2" s="7">
        <f t="shared" si="0"/>
        <v>29</v>
      </c>
      <c r="N2" s="7">
        <f t="shared" si="0"/>
        <v>14</v>
      </c>
      <c r="O2" s="7">
        <f t="shared" si="0"/>
        <v>45</v>
      </c>
      <c r="P2" s="7">
        <f t="shared" si="0"/>
        <v>0</v>
      </c>
      <c r="W2" s="76" t="s">
        <v>144</v>
      </c>
      <c r="X2" s="77"/>
      <c r="Y2" s="78">
        <v>0.2</v>
      </c>
      <c r="Z2" s="79"/>
    </row>
    <row r="3" spans="1:26" ht="15" thickBot="1" x14ac:dyDescent="0.35">
      <c r="C3" s="23" t="s">
        <v>94</v>
      </c>
      <c r="D3" s="23"/>
      <c r="E3" t="s">
        <v>182</v>
      </c>
      <c r="W3" s="80" t="s">
        <v>142</v>
      </c>
      <c r="X3" s="81"/>
      <c r="Y3" s="82">
        <v>0.5</v>
      </c>
    </row>
    <row r="4" spans="1:26" ht="15" thickBot="1" x14ac:dyDescent="0.35">
      <c r="C4" s="23" t="s">
        <v>95</v>
      </c>
      <c r="D4" s="23">
        <v>0.4</v>
      </c>
      <c r="I4" s="1" t="s">
        <v>14</v>
      </c>
      <c r="J4" s="1"/>
      <c r="K4" s="1"/>
      <c r="Q4" s="54"/>
      <c r="R4" s="3" t="s">
        <v>10</v>
      </c>
      <c r="S4" s="3"/>
      <c r="T4" s="373" t="s">
        <v>9</v>
      </c>
      <c r="U4" s="373"/>
    </row>
    <row r="5" spans="1:26" ht="15.6" thickTop="1" thickBot="1" x14ac:dyDescent="0.35">
      <c r="G5" s="83" t="s">
        <v>148</v>
      </c>
      <c r="H5" s="84">
        <f>SUM(H8:H200)</f>
        <v>61</v>
      </c>
      <c r="I5" s="1" t="s">
        <v>8</v>
      </c>
      <c r="J5" s="85" t="s">
        <v>143</v>
      </c>
      <c r="K5" s="2" t="s">
        <v>132</v>
      </c>
      <c r="L5" s="2" t="s">
        <v>63</v>
      </c>
      <c r="M5" s="2" t="s">
        <v>133</v>
      </c>
      <c r="N5" s="2" t="s">
        <v>134</v>
      </c>
      <c r="O5" s="2" t="s">
        <v>25</v>
      </c>
      <c r="P5" s="2" t="s">
        <v>149</v>
      </c>
      <c r="Q5" s="54"/>
      <c r="R5" s="3" t="s">
        <v>8</v>
      </c>
      <c r="S5" s="3"/>
      <c r="T5" s="86" t="s">
        <v>143</v>
      </c>
      <c r="U5" s="4" t="s">
        <v>132</v>
      </c>
      <c r="V5" s="4" t="s">
        <v>63</v>
      </c>
      <c r="W5" s="4" t="s">
        <v>133</v>
      </c>
      <c r="X5" s="4" t="s">
        <v>134</v>
      </c>
      <c r="Y5" s="4" t="s">
        <v>25</v>
      </c>
      <c r="Z5" s="2" t="s">
        <v>149</v>
      </c>
    </row>
    <row r="6" spans="1:26" ht="15" thickBot="1" x14ac:dyDescent="0.35">
      <c r="A6" s="87"/>
      <c r="B6" s="11" t="s">
        <v>0</v>
      </c>
      <c r="C6" s="11" t="s">
        <v>4</v>
      </c>
      <c r="D6" s="12" t="s">
        <v>5</v>
      </c>
      <c r="G6" s="88" t="s">
        <v>139</v>
      </c>
      <c r="H6" s="89">
        <f>H5*50</f>
        <v>3050</v>
      </c>
      <c r="J6" s="7">
        <f t="shared" ref="J6:O6" si="1">SUM(J10:J175)</f>
        <v>50</v>
      </c>
      <c r="K6" s="7">
        <f t="shared" si="1"/>
        <v>20</v>
      </c>
      <c r="L6" s="7">
        <f t="shared" si="1"/>
        <v>23</v>
      </c>
      <c r="M6" s="7">
        <f t="shared" si="1"/>
        <v>24</v>
      </c>
      <c r="N6" s="7">
        <f t="shared" si="1"/>
        <v>12</v>
      </c>
      <c r="O6" s="7">
        <f t="shared" si="1"/>
        <v>36</v>
      </c>
      <c r="P6" s="7"/>
      <c r="Q6" s="54"/>
      <c r="T6" s="7">
        <f t="shared" ref="T6:Y6" si="2">SUM(T14:T175)</f>
        <v>9</v>
      </c>
      <c r="U6" s="7">
        <f t="shared" si="2"/>
        <v>9</v>
      </c>
      <c r="V6" s="7">
        <f t="shared" si="2"/>
        <v>5</v>
      </c>
      <c r="W6" s="7">
        <f t="shared" si="2"/>
        <v>5</v>
      </c>
      <c r="X6" s="7">
        <f t="shared" si="2"/>
        <v>2</v>
      </c>
      <c r="Y6" s="7">
        <f t="shared" si="2"/>
        <v>9</v>
      </c>
      <c r="Z6" s="7"/>
    </row>
    <row r="7" spans="1:26" ht="15.6" thickTop="1" thickBot="1" x14ac:dyDescent="0.35">
      <c r="A7" s="90"/>
      <c r="B7" t="s">
        <v>1</v>
      </c>
      <c r="C7" t="s">
        <v>303</v>
      </c>
      <c r="D7" s="15">
        <v>12</v>
      </c>
      <c r="Q7" s="54"/>
    </row>
    <row r="8" spans="1:26" ht="15" thickBot="1" x14ac:dyDescent="0.35">
      <c r="A8" s="20"/>
      <c r="B8" t="s">
        <v>27</v>
      </c>
      <c r="C8" t="s">
        <v>75</v>
      </c>
      <c r="D8" s="15">
        <v>13</v>
      </c>
      <c r="G8" s="91" t="s">
        <v>70</v>
      </c>
      <c r="H8" s="92" t="s">
        <v>47</v>
      </c>
      <c r="I8" s="93" t="s">
        <v>150</v>
      </c>
      <c r="J8" s="94" t="s">
        <v>143</v>
      </c>
      <c r="K8" s="95" t="s">
        <v>132</v>
      </c>
      <c r="L8" s="95" t="s">
        <v>63</v>
      </c>
      <c r="M8" s="95" t="s">
        <v>133</v>
      </c>
      <c r="N8" s="95" t="s">
        <v>134</v>
      </c>
      <c r="O8" s="96" t="s">
        <v>25</v>
      </c>
      <c r="P8" s="96" t="s">
        <v>149</v>
      </c>
      <c r="Q8" s="97"/>
      <c r="R8" s="93" t="s">
        <v>32</v>
      </c>
      <c r="S8" s="93" t="s">
        <v>150</v>
      </c>
      <c r="T8" s="94" t="s">
        <v>143</v>
      </c>
      <c r="U8" s="95" t="s">
        <v>132</v>
      </c>
      <c r="V8" s="95" t="s">
        <v>63</v>
      </c>
      <c r="W8" s="95" t="s">
        <v>133</v>
      </c>
      <c r="X8" s="95" t="s">
        <v>134</v>
      </c>
      <c r="Y8" s="96" t="s">
        <v>25</v>
      </c>
      <c r="Z8" s="96" t="s">
        <v>149</v>
      </c>
    </row>
    <row r="9" spans="1:26" ht="15" thickBot="1" x14ac:dyDescent="0.35">
      <c r="A9" s="20"/>
      <c r="B9" t="s">
        <v>28</v>
      </c>
      <c r="C9" t="s">
        <v>76</v>
      </c>
      <c r="D9" s="15">
        <v>16</v>
      </c>
      <c r="G9" s="47" t="s">
        <v>151</v>
      </c>
      <c r="H9" s="98" t="s">
        <v>152</v>
      </c>
      <c r="I9" s="231" t="s">
        <v>250</v>
      </c>
      <c r="J9" s="100"/>
      <c r="K9" s="100"/>
      <c r="L9" s="100"/>
      <c r="M9" s="100"/>
      <c r="N9" s="101"/>
      <c r="O9" s="102"/>
      <c r="P9" s="102"/>
      <c r="Q9" s="103"/>
      <c r="R9" s="99"/>
      <c r="S9" s="231" t="s">
        <v>250</v>
      </c>
      <c r="T9" s="100"/>
      <c r="U9" s="100"/>
      <c r="V9" s="100"/>
      <c r="W9" s="100"/>
      <c r="X9" s="101"/>
      <c r="Y9" s="102"/>
      <c r="Z9" s="102"/>
    </row>
    <row r="10" spans="1:26" x14ac:dyDescent="0.3">
      <c r="A10" s="20"/>
      <c r="B10" t="s">
        <v>2</v>
      </c>
      <c r="C10" t="s">
        <v>6</v>
      </c>
      <c r="D10" s="15">
        <v>0</v>
      </c>
      <c r="G10" s="43" t="s">
        <v>153</v>
      </c>
      <c r="H10" s="104" t="s">
        <v>152</v>
      </c>
      <c r="I10" s="105"/>
      <c r="J10" s="18"/>
      <c r="K10" s="18"/>
      <c r="L10" s="18"/>
      <c r="M10" s="18"/>
      <c r="N10" s="26"/>
      <c r="O10" s="106"/>
      <c r="P10" s="106"/>
      <c r="Q10" s="103"/>
      <c r="R10" s="105"/>
      <c r="S10" s="105"/>
      <c r="T10" s="18"/>
      <c r="U10" s="18"/>
      <c r="V10" s="18"/>
      <c r="W10" s="18"/>
      <c r="X10" s="26"/>
      <c r="Y10" s="106"/>
      <c r="Z10" s="106"/>
    </row>
    <row r="11" spans="1:26" x14ac:dyDescent="0.3">
      <c r="A11" s="20"/>
      <c r="B11" t="s">
        <v>3</v>
      </c>
      <c r="C11" t="s">
        <v>6</v>
      </c>
      <c r="D11" s="15">
        <v>0</v>
      </c>
      <c r="G11" s="43"/>
      <c r="H11" s="104" t="s">
        <v>152</v>
      </c>
      <c r="I11" s="105"/>
      <c r="J11" s="18"/>
      <c r="K11" s="18"/>
      <c r="L11" s="18"/>
      <c r="M11" s="18"/>
      <c r="N11" s="26"/>
      <c r="O11" s="106"/>
      <c r="P11" s="106"/>
      <c r="Q11" s="103"/>
      <c r="R11" s="105"/>
      <c r="S11" s="105"/>
      <c r="T11" s="18"/>
      <c r="U11" s="18"/>
      <c r="V11" s="18"/>
      <c r="W11" s="18"/>
      <c r="X11" s="26"/>
      <c r="Y11" s="106"/>
      <c r="Z11" s="106"/>
    </row>
    <row r="12" spans="1:26" ht="15" thickBot="1" x14ac:dyDescent="0.35">
      <c r="A12" s="20"/>
      <c r="D12" s="15"/>
      <c r="E12" t="s">
        <v>422</v>
      </c>
      <c r="F12">
        <f>SUM(H14:H57)</f>
        <v>28</v>
      </c>
      <c r="G12" s="43"/>
      <c r="H12" s="104" t="s">
        <v>152</v>
      </c>
      <c r="I12" s="105"/>
      <c r="J12" s="18"/>
      <c r="K12" s="18"/>
      <c r="L12" s="18"/>
      <c r="M12" s="18"/>
      <c r="N12" s="26"/>
      <c r="O12" s="106"/>
      <c r="P12" s="106"/>
      <c r="Q12" s="103"/>
      <c r="R12" s="105"/>
      <c r="S12" s="105"/>
      <c r="T12" s="18"/>
      <c r="U12" s="18"/>
      <c r="V12" s="18"/>
      <c r="W12" s="18"/>
      <c r="X12" s="26"/>
      <c r="Y12" s="106"/>
      <c r="Z12" s="106"/>
    </row>
    <row r="13" spans="1:26" ht="15" thickBot="1" x14ac:dyDescent="0.35">
      <c r="A13" s="20"/>
      <c r="B13" t="s">
        <v>77</v>
      </c>
      <c r="D13" s="15"/>
      <c r="G13" s="45" t="s">
        <v>165</v>
      </c>
      <c r="H13" s="92" t="s">
        <v>47</v>
      </c>
      <c r="I13" s="93" t="s">
        <v>150</v>
      </c>
      <c r="J13" s="94" t="s">
        <v>143</v>
      </c>
      <c r="K13" s="95" t="s">
        <v>132</v>
      </c>
      <c r="L13" s="95" t="s">
        <v>63</v>
      </c>
      <c r="M13" s="95" t="s">
        <v>133</v>
      </c>
      <c r="N13" s="95" t="s">
        <v>134</v>
      </c>
      <c r="O13" s="96" t="s">
        <v>25</v>
      </c>
      <c r="P13" s="96" t="s">
        <v>149</v>
      </c>
      <c r="Q13" s="97"/>
      <c r="R13" s="93" t="s">
        <v>32</v>
      </c>
      <c r="S13" s="93" t="s">
        <v>150</v>
      </c>
      <c r="T13" s="94" t="s">
        <v>143</v>
      </c>
      <c r="U13" s="95" t="s">
        <v>132</v>
      </c>
      <c r="V13" s="95" t="s">
        <v>63</v>
      </c>
      <c r="W13" s="95" t="s">
        <v>133</v>
      </c>
      <c r="X13" s="95" t="s">
        <v>134</v>
      </c>
      <c r="Y13" s="96" t="s">
        <v>25</v>
      </c>
      <c r="Z13" s="96" t="s">
        <v>149</v>
      </c>
    </row>
    <row r="14" spans="1:26" ht="15" thickBot="1" x14ac:dyDescent="0.35">
      <c r="A14" s="20"/>
      <c r="C14" s="5" t="s">
        <v>7</v>
      </c>
      <c r="D14" s="107">
        <f>SUM(D7:D13)</f>
        <v>41</v>
      </c>
      <c r="G14" s="46" t="s">
        <v>183</v>
      </c>
      <c r="H14" s="59" t="s">
        <v>152</v>
      </c>
      <c r="I14" s="109" t="s">
        <v>300</v>
      </c>
      <c r="J14" s="64"/>
      <c r="K14" s="64"/>
      <c r="L14" s="64">
        <v>1</v>
      </c>
      <c r="M14" s="64">
        <v>1</v>
      </c>
      <c r="N14" s="66"/>
      <c r="O14" s="69"/>
      <c r="P14" s="69"/>
      <c r="Q14" s="108"/>
      <c r="R14" s="69"/>
      <c r="S14" s="68"/>
      <c r="T14" s="64"/>
      <c r="U14" s="64"/>
      <c r="V14" s="64"/>
      <c r="W14" s="64"/>
      <c r="X14" s="66"/>
      <c r="Y14" s="69"/>
      <c r="Z14" s="69"/>
    </row>
    <row r="15" spans="1:26" ht="15.6" thickTop="1" thickBot="1" x14ac:dyDescent="0.35">
      <c r="A15" s="21"/>
      <c r="B15" s="13"/>
      <c r="C15" s="13"/>
      <c r="D15" s="14"/>
      <c r="G15" s="110" t="s">
        <v>155</v>
      </c>
      <c r="H15" s="146" t="s">
        <v>152</v>
      </c>
      <c r="I15" s="117" t="s">
        <v>220</v>
      </c>
      <c r="J15" s="113"/>
      <c r="K15" s="113"/>
      <c r="L15" s="113">
        <v>2</v>
      </c>
      <c r="M15" s="113">
        <v>2</v>
      </c>
      <c r="N15" s="114"/>
      <c r="O15" s="115"/>
      <c r="P15" s="115"/>
      <c r="Q15" s="116"/>
      <c r="R15" s="160"/>
      <c r="S15" s="162"/>
      <c r="T15" s="143"/>
      <c r="U15" s="143"/>
      <c r="V15" s="143"/>
      <c r="W15" s="143"/>
      <c r="X15" s="55"/>
      <c r="Y15" s="115"/>
      <c r="Z15" s="115"/>
    </row>
    <row r="16" spans="1:26" ht="15" thickBot="1" x14ac:dyDescent="0.35">
      <c r="G16" s="110">
        <f>SUM(H16:H32)</f>
        <v>19</v>
      </c>
      <c r="H16" s="138">
        <f>MAX(K16:N16)+MAX(U16:X16)</f>
        <v>2</v>
      </c>
      <c r="I16" s="36" t="s">
        <v>58</v>
      </c>
      <c r="J16" s="36"/>
      <c r="K16" s="36"/>
      <c r="L16" s="36"/>
      <c r="M16" s="36">
        <v>1</v>
      </c>
      <c r="N16" s="36">
        <v>2</v>
      </c>
      <c r="O16" s="119">
        <f>(J16+K16)*$Y$3</f>
        <v>0</v>
      </c>
      <c r="P16" s="119"/>
      <c r="Q16" s="157"/>
      <c r="R16" s="144"/>
      <c r="S16" s="357"/>
      <c r="T16" s="195"/>
      <c r="U16" s="195"/>
      <c r="V16" s="195"/>
      <c r="W16" s="195"/>
      <c r="X16" s="12"/>
      <c r="Y16" s="155">
        <f>(T16+U16)*$Y$3</f>
        <v>0</v>
      </c>
      <c r="Z16" s="119"/>
    </row>
    <row r="17" spans="1:26" x14ac:dyDescent="0.3">
      <c r="A17" s="19" t="s">
        <v>18</v>
      </c>
      <c r="B17" s="11"/>
      <c r="C17" s="11" t="s">
        <v>12</v>
      </c>
      <c r="D17" s="123">
        <f>(J6+K6)*$Y$3</f>
        <v>35</v>
      </c>
      <c r="G17" s="43"/>
      <c r="H17" s="118">
        <f t="shared" ref="H17:H32" si="3">MAX(K17:N17)+MAX(U17:X17)</f>
        <v>2</v>
      </c>
      <c r="I17" s="32" t="s">
        <v>246</v>
      </c>
      <c r="J17" s="32">
        <v>2</v>
      </c>
      <c r="K17" s="32"/>
      <c r="L17" s="32">
        <v>2</v>
      </c>
      <c r="M17" s="32">
        <v>1</v>
      </c>
      <c r="N17" s="32"/>
      <c r="O17" s="124">
        <f t="shared" ref="O17:O32" si="4">(J17+K17)*$Y$3</f>
        <v>1</v>
      </c>
      <c r="P17" s="124"/>
      <c r="Q17" s="157"/>
      <c r="R17" s="48"/>
      <c r="S17" s="33"/>
      <c r="T17" s="32"/>
      <c r="U17" s="32"/>
      <c r="V17" s="32"/>
      <c r="W17" s="32"/>
      <c r="X17" s="15"/>
      <c r="Y17" s="163">
        <f t="shared" ref="Y17:Y32" si="5">(T17+U17)*$Y$3</f>
        <v>0</v>
      </c>
      <c r="Z17" s="124"/>
    </row>
    <row r="18" spans="1:26" ht="15" thickBot="1" x14ac:dyDescent="0.35">
      <c r="A18" s="20"/>
      <c r="C18" s="5" t="s">
        <v>13</v>
      </c>
      <c r="D18" s="125">
        <f>(J2+K2)*$Y$2</f>
        <v>17.600000000000001</v>
      </c>
      <c r="G18" s="43"/>
      <c r="H18" s="118">
        <f t="shared" si="3"/>
        <v>2</v>
      </c>
      <c r="I18" s="32" t="s">
        <v>184</v>
      </c>
      <c r="J18" s="32"/>
      <c r="K18" s="32"/>
      <c r="L18" s="32">
        <v>1</v>
      </c>
      <c r="M18" s="32">
        <v>1</v>
      </c>
      <c r="N18" s="32"/>
      <c r="O18" s="124">
        <f t="shared" si="4"/>
        <v>0</v>
      </c>
      <c r="P18" s="124"/>
      <c r="Q18" s="157"/>
      <c r="R18" s="48" t="s">
        <v>159</v>
      </c>
      <c r="S18" s="33" t="s">
        <v>217</v>
      </c>
      <c r="T18" s="32"/>
      <c r="U18" s="32">
        <v>1</v>
      </c>
      <c r="V18" s="32">
        <v>1</v>
      </c>
      <c r="W18" s="32">
        <v>1</v>
      </c>
      <c r="X18" s="15"/>
      <c r="Y18" s="163">
        <f t="shared" si="5"/>
        <v>0.5</v>
      </c>
      <c r="Z18" s="124"/>
    </row>
    <row r="19" spans="1:26" ht="15.6" thickTop="1" thickBot="1" x14ac:dyDescent="0.35">
      <c r="A19" s="21"/>
      <c r="B19" s="13"/>
      <c r="C19" s="126" t="s">
        <v>7</v>
      </c>
      <c r="D19" s="127">
        <f>SUM(D17:D18)</f>
        <v>52.6</v>
      </c>
      <c r="G19" s="43"/>
      <c r="H19" s="118">
        <f t="shared" si="3"/>
        <v>2</v>
      </c>
      <c r="I19" s="32" t="s">
        <v>301</v>
      </c>
      <c r="J19" s="32">
        <v>3</v>
      </c>
      <c r="K19" s="32">
        <v>2</v>
      </c>
      <c r="L19" s="32"/>
      <c r="M19" s="32"/>
      <c r="N19" s="32"/>
      <c r="O19" s="124">
        <f t="shared" si="4"/>
        <v>2.5</v>
      </c>
      <c r="P19" s="124"/>
      <c r="Q19" s="157"/>
      <c r="R19" s="48"/>
      <c r="S19" s="33"/>
      <c r="T19" s="32"/>
      <c r="U19" s="32"/>
      <c r="V19" s="32"/>
      <c r="W19" s="32"/>
      <c r="X19" s="15"/>
      <c r="Y19" s="163">
        <f t="shared" si="5"/>
        <v>0</v>
      </c>
      <c r="Z19" s="124"/>
    </row>
    <row r="20" spans="1:26" ht="15" thickBot="1" x14ac:dyDescent="0.35">
      <c r="G20" s="43"/>
      <c r="H20" s="118">
        <f t="shared" si="3"/>
        <v>2</v>
      </c>
      <c r="I20" s="32" t="s">
        <v>41</v>
      </c>
      <c r="J20" s="32"/>
      <c r="K20" s="32"/>
      <c r="L20" s="32">
        <v>2</v>
      </c>
      <c r="M20" s="32">
        <v>1</v>
      </c>
      <c r="N20" s="32"/>
      <c r="O20" s="124">
        <f t="shared" si="4"/>
        <v>0</v>
      </c>
      <c r="P20" s="124"/>
      <c r="Q20" s="103"/>
      <c r="R20" s="48"/>
      <c r="S20" s="33"/>
      <c r="T20" s="32"/>
      <c r="U20" s="32"/>
      <c r="V20" s="32"/>
      <c r="W20" s="32"/>
      <c r="X20" s="15"/>
      <c r="Y20" s="163">
        <f t="shared" si="5"/>
        <v>0</v>
      </c>
      <c r="Z20" s="124"/>
    </row>
    <row r="21" spans="1:26" x14ac:dyDescent="0.3">
      <c r="A21" s="128" t="s">
        <v>156</v>
      </c>
      <c r="B21" s="11"/>
      <c r="C21" s="11"/>
      <c r="D21" s="12"/>
      <c r="G21" s="43"/>
      <c r="H21" s="118">
        <f t="shared" si="3"/>
        <v>1</v>
      </c>
      <c r="I21" s="32" t="s">
        <v>343</v>
      </c>
      <c r="J21" s="32"/>
      <c r="K21" s="32"/>
      <c r="L21" s="30">
        <v>1</v>
      </c>
      <c r="M21" s="30">
        <v>1</v>
      </c>
      <c r="N21" s="32"/>
      <c r="O21" s="124">
        <f t="shared" si="4"/>
        <v>0</v>
      </c>
      <c r="P21" s="124"/>
      <c r="Q21" s="103"/>
      <c r="R21" s="43"/>
      <c r="S21" s="33"/>
      <c r="U21" s="32"/>
      <c r="X21" s="15"/>
      <c r="Y21" s="163">
        <f t="shared" si="5"/>
        <v>0</v>
      </c>
      <c r="Z21" s="124"/>
    </row>
    <row r="22" spans="1:26" x14ac:dyDescent="0.3">
      <c r="A22" s="129"/>
      <c r="B22" s="70" t="s">
        <v>147</v>
      </c>
      <c r="C22" s="70"/>
      <c r="D22" s="71"/>
      <c r="G22" s="43"/>
      <c r="H22" s="118">
        <f t="shared" si="3"/>
        <v>0</v>
      </c>
      <c r="I22" s="32"/>
      <c r="J22" s="32"/>
      <c r="K22" s="32"/>
      <c r="L22" s="32"/>
      <c r="M22" s="32"/>
      <c r="N22" s="32"/>
      <c r="O22" s="124">
        <f t="shared" si="4"/>
        <v>0</v>
      </c>
      <c r="P22" s="124"/>
      <c r="Q22" s="103"/>
      <c r="R22" s="144"/>
      <c r="S22" s="358"/>
      <c r="T22" s="130"/>
      <c r="U22" s="130"/>
      <c r="V22" s="130"/>
      <c r="W22" s="130"/>
      <c r="X22" s="15"/>
      <c r="Y22" s="163">
        <f t="shared" si="5"/>
        <v>0</v>
      </c>
      <c r="Z22" s="124"/>
    </row>
    <row r="23" spans="1:26" x14ac:dyDescent="0.3">
      <c r="A23" s="20"/>
      <c r="B23" s="72"/>
      <c r="C23" s="16" t="s">
        <v>19</v>
      </c>
      <c r="D23" s="17">
        <f>B23*0.5</f>
        <v>0</v>
      </c>
      <c r="G23" s="43"/>
      <c r="H23" s="135">
        <f t="shared" si="3"/>
        <v>0</v>
      </c>
      <c r="I23" s="164" t="s">
        <v>302</v>
      </c>
      <c r="J23" s="165">
        <v>1</v>
      </c>
      <c r="K23" s="165"/>
      <c r="L23" s="165"/>
      <c r="M23" s="165"/>
      <c r="N23" s="166"/>
      <c r="O23" s="163">
        <f t="shared" si="4"/>
        <v>0.5</v>
      </c>
      <c r="P23" s="124"/>
      <c r="Q23" s="103"/>
      <c r="R23" s="48"/>
      <c r="S23" s="33"/>
      <c r="T23" s="32"/>
      <c r="U23" s="32"/>
      <c r="V23" s="32"/>
      <c r="W23" s="32"/>
      <c r="X23" s="15"/>
      <c r="Y23" s="163">
        <f t="shared" si="5"/>
        <v>0</v>
      </c>
      <c r="Z23" s="124"/>
    </row>
    <row r="24" spans="1:26" x14ac:dyDescent="0.3">
      <c r="A24" s="20"/>
      <c r="B24" s="72">
        <v>1</v>
      </c>
      <c r="C24" s="16" t="s">
        <v>20</v>
      </c>
      <c r="D24" s="17">
        <f>B24</f>
        <v>1</v>
      </c>
      <c r="G24" s="43"/>
      <c r="H24" s="135">
        <f t="shared" si="3"/>
        <v>2</v>
      </c>
      <c r="I24" s="167" t="s">
        <v>209</v>
      </c>
      <c r="J24" s="39"/>
      <c r="K24" s="39">
        <v>2</v>
      </c>
      <c r="L24" s="39"/>
      <c r="M24" s="39"/>
      <c r="N24" s="168"/>
      <c r="O24" s="163">
        <f t="shared" si="4"/>
        <v>1</v>
      </c>
      <c r="P24" s="124"/>
      <c r="Q24" s="103"/>
      <c r="R24" s="48"/>
      <c r="S24" s="33"/>
      <c r="T24" s="32"/>
      <c r="U24" s="32"/>
      <c r="V24" s="32"/>
      <c r="W24" s="32"/>
      <c r="X24" s="15"/>
      <c r="Y24" s="163">
        <f t="shared" si="5"/>
        <v>0</v>
      </c>
      <c r="Z24" s="124"/>
    </row>
    <row r="25" spans="1:26" x14ac:dyDescent="0.3">
      <c r="A25" s="20"/>
      <c r="B25" s="72">
        <v>3</v>
      </c>
      <c r="C25" s="16" t="s">
        <v>21</v>
      </c>
      <c r="D25" s="17">
        <f>B25</f>
        <v>3</v>
      </c>
      <c r="G25" s="43"/>
      <c r="H25" s="135">
        <f t="shared" si="3"/>
        <v>0</v>
      </c>
      <c r="I25" s="167"/>
      <c r="J25" s="39"/>
      <c r="K25" s="39"/>
      <c r="L25" s="39"/>
      <c r="M25" s="39"/>
      <c r="N25" s="168"/>
      <c r="O25" s="163">
        <f t="shared" si="4"/>
        <v>0</v>
      </c>
      <c r="P25" s="124"/>
      <c r="Q25" s="103"/>
      <c r="R25" s="48"/>
      <c r="S25" s="33"/>
      <c r="T25" s="32"/>
      <c r="U25" s="32"/>
      <c r="V25" s="32"/>
      <c r="W25" s="32"/>
      <c r="X25" s="15"/>
      <c r="Y25" s="163">
        <f t="shared" si="5"/>
        <v>0</v>
      </c>
      <c r="Z25" s="124"/>
    </row>
    <row r="26" spans="1:26" x14ac:dyDescent="0.3">
      <c r="A26" s="20"/>
      <c r="B26" s="72">
        <v>5</v>
      </c>
      <c r="C26" s="16" t="s">
        <v>22</v>
      </c>
      <c r="D26" s="17">
        <f>B26</f>
        <v>5</v>
      </c>
      <c r="G26" s="43"/>
      <c r="H26" s="135">
        <f t="shared" si="3"/>
        <v>1</v>
      </c>
      <c r="I26" s="167" t="s">
        <v>319</v>
      </c>
      <c r="J26" s="39">
        <v>2</v>
      </c>
      <c r="K26" s="39"/>
      <c r="L26" s="39"/>
      <c r="M26" s="39"/>
      <c r="N26" s="168">
        <v>1</v>
      </c>
      <c r="O26" s="163">
        <f t="shared" si="4"/>
        <v>1</v>
      </c>
      <c r="P26" s="124"/>
      <c r="Q26" s="103"/>
      <c r="R26" s="48"/>
      <c r="S26" s="33"/>
      <c r="T26" s="32"/>
      <c r="U26" s="32"/>
      <c r="V26" s="32"/>
      <c r="W26" s="32"/>
      <c r="X26" s="15"/>
      <c r="Y26" s="163">
        <f>(T25+U25)*$Y$3</f>
        <v>0</v>
      </c>
      <c r="Z26" s="124"/>
    </row>
    <row r="27" spans="1:26" ht="15" thickBot="1" x14ac:dyDescent="0.35">
      <c r="A27" s="21"/>
      <c r="B27" s="73"/>
      <c r="C27" s="74" t="s">
        <v>23</v>
      </c>
      <c r="D27" s="75">
        <f>SUM(D23:D26)</f>
        <v>9</v>
      </c>
      <c r="G27" s="43"/>
      <c r="H27" s="135">
        <f t="shared" si="3"/>
        <v>0</v>
      </c>
      <c r="I27" s="204" t="s">
        <v>409</v>
      </c>
      <c r="J27" s="202">
        <v>9</v>
      </c>
      <c r="K27" s="202"/>
      <c r="L27" s="202"/>
      <c r="M27" s="202"/>
      <c r="N27" s="205"/>
      <c r="O27" s="163">
        <f t="shared" si="4"/>
        <v>4.5</v>
      </c>
      <c r="P27" s="124"/>
      <c r="Q27" s="103"/>
      <c r="R27" s="48"/>
      <c r="S27" s="33"/>
      <c r="T27" s="32"/>
      <c r="U27" s="32"/>
      <c r="V27" s="32"/>
      <c r="W27" s="32"/>
      <c r="X27" s="15"/>
      <c r="Y27" s="163">
        <f>(T26+U26)*$Y$3</f>
        <v>0</v>
      </c>
      <c r="Z27" s="124"/>
    </row>
    <row r="28" spans="1:26" ht="15" thickBot="1" x14ac:dyDescent="0.35">
      <c r="G28" s="43"/>
      <c r="H28" s="135">
        <f t="shared" si="3"/>
        <v>1</v>
      </c>
      <c r="I28" s="169" t="s">
        <v>51</v>
      </c>
      <c r="J28" s="170"/>
      <c r="K28" s="170">
        <v>1</v>
      </c>
      <c r="L28" s="170"/>
      <c r="M28" s="170">
        <v>1</v>
      </c>
      <c r="N28" s="171"/>
      <c r="O28" s="163">
        <f t="shared" si="4"/>
        <v>0.5</v>
      </c>
      <c r="P28" s="124"/>
      <c r="Q28" s="103"/>
      <c r="R28" s="48"/>
      <c r="S28" s="33"/>
      <c r="T28" s="32"/>
      <c r="U28" s="32"/>
      <c r="V28" s="32"/>
      <c r="W28" s="32"/>
      <c r="X28" s="15"/>
      <c r="Y28" s="163">
        <f t="shared" si="5"/>
        <v>0</v>
      </c>
      <c r="Z28" s="124"/>
    </row>
    <row r="29" spans="1:26" x14ac:dyDescent="0.3">
      <c r="A29" s="128" t="s">
        <v>157</v>
      </c>
      <c r="B29" s="11"/>
      <c r="C29" s="11"/>
      <c r="D29" s="12"/>
      <c r="G29" s="43"/>
      <c r="H29" s="118">
        <f t="shared" si="3"/>
        <v>2</v>
      </c>
      <c r="I29" s="30" t="s">
        <v>380</v>
      </c>
      <c r="J29" s="32"/>
      <c r="K29" s="32">
        <v>1</v>
      </c>
      <c r="L29" s="32">
        <v>2</v>
      </c>
      <c r="M29" s="32">
        <v>1</v>
      </c>
      <c r="N29" s="32"/>
      <c r="O29" s="124">
        <f t="shared" si="4"/>
        <v>0.5</v>
      </c>
      <c r="P29" s="124"/>
      <c r="Q29" s="103"/>
      <c r="R29" s="48"/>
      <c r="S29" s="33"/>
      <c r="T29" s="32"/>
      <c r="U29" s="32"/>
      <c r="V29" s="32"/>
      <c r="W29" s="32"/>
      <c r="X29" s="15"/>
      <c r="Y29" s="163">
        <f t="shared" si="5"/>
        <v>0</v>
      </c>
      <c r="Z29" s="124"/>
    </row>
    <row r="30" spans="1:26" x14ac:dyDescent="0.3">
      <c r="A30" s="129"/>
      <c r="C30" t="s">
        <v>24</v>
      </c>
      <c r="D30" s="15">
        <f>P2</f>
        <v>0</v>
      </c>
      <c r="G30" s="43"/>
      <c r="H30" s="118">
        <f t="shared" si="3"/>
        <v>0</v>
      </c>
      <c r="I30" s="32" t="s">
        <v>187</v>
      </c>
      <c r="J30" s="32">
        <v>1</v>
      </c>
      <c r="K30" s="32"/>
      <c r="L30" s="32"/>
      <c r="M30" s="32"/>
      <c r="N30" s="32"/>
      <c r="O30" s="124">
        <f t="shared" si="4"/>
        <v>0.5</v>
      </c>
      <c r="P30" s="124"/>
      <c r="Q30" s="103"/>
      <c r="R30" s="48"/>
      <c r="S30" s="33"/>
      <c r="T30" s="32"/>
      <c r="U30" s="32"/>
      <c r="V30" s="32"/>
      <c r="W30" s="32"/>
      <c r="X30" s="15"/>
      <c r="Y30" s="163">
        <f t="shared" si="5"/>
        <v>0</v>
      </c>
      <c r="Z30" s="124"/>
    </row>
    <row r="31" spans="1:26" x14ac:dyDescent="0.3">
      <c r="A31" s="20"/>
      <c r="B31" s="70" t="s">
        <v>147</v>
      </c>
      <c r="C31" s="70"/>
      <c r="D31" s="131"/>
      <c r="G31" s="43"/>
      <c r="H31" s="118">
        <f t="shared" si="3"/>
        <v>2</v>
      </c>
      <c r="I31" s="32" t="s">
        <v>54</v>
      </c>
      <c r="J31" s="32"/>
      <c r="K31" s="32"/>
      <c r="L31" s="32">
        <v>2</v>
      </c>
      <c r="M31" s="32">
        <v>1</v>
      </c>
      <c r="N31" s="32"/>
      <c r="O31" s="124">
        <f t="shared" si="4"/>
        <v>0</v>
      </c>
      <c r="P31" s="124"/>
      <c r="Q31" s="103"/>
      <c r="R31" s="48"/>
      <c r="S31" s="33"/>
      <c r="T31" s="32"/>
      <c r="U31" s="32"/>
      <c r="V31" s="32"/>
      <c r="W31" s="32"/>
      <c r="X31" s="15"/>
      <c r="Y31" s="163">
        <f t="shared" si="5"/>
        <v>0</v>
      </c>
      <c r="Z31" s="124"/>
    </row>
    <row r="32" spans="1:26" ht="15" thickBot="1" x14ac:dyDescent="0.35">
      <c r="A32" s="20"/>
      <c r="B32" s="72"/>
      <c r="C32" s="16" t="s">
        <v>15</v>
      </c>
      <c r="D32" s="17">
        <f>INT(B32/4)</f>
        <v>0</v>
      </c>
      <c r="G32" s="44"/>
      <c r="H32" s="132">
        <f t="shared" si="3"/>
        <v>0</v>
      </c>
      <c r="I32" s="35"/>
      <c r="J32" s="35"/>
      <c r="K32" s="35"/>
      <c r="L32" s="35"/>
      <c r="M32" s="35"/>
      <c r="N32" s="35"/>
      <c r="O32" s="124">
        <f t="shared" si="4"/>
        <v>0</v>
      </c>
      <c r="P32" s="124"/>
      <c r="Q32" s="133"/>
      <c r="R32" s="149"/>
      <c r="S32" s="52"/>
      <c r="T32" s="35"/>
      <c r="U32" s="35"/>
      <c r="V32" s="35"/>
      <c r="W32" s="35"/>
      <c r="X32" s="14"/>
      <c r="Y32" s="163">
        <f t="shared" si="5"/>
        <v>0</v>
      </c>
      <c r="Z32" s="124"/>
    </row>
    <row r="33" spans="1:26" ht="15" thickBot="1" x14ac:dyDescent="0.35">
      <c r="A33" s="20"/>
      <c r="B33" s="72"/>
      <c r="C33" s="16" t="s">
        <v>16</v>
      </c>
      <c r="D33" s="17">
        <f>INT(B33/3)</f>
        <v>0</v>
      </c>
      <c r="G33" s="91" t="s">
        <v>171</v>
      </c>
      <c r="H33" s="92" t="s">
        <v>47</v>
      </c>
      <c r="I33" s="93" t="s">
        <v>150</v>
      </c>
      <c r="J33" s="94" t="s">
        <v>143</v>
      </c>
      <c r="K33" s="95" t="s">
        <v>132</v>
      </c>
      <c r="L33" s="95" t="s">
        <v>63</v>
      </c>
      <c r="M33" s="95" t="s">
        <v>133</v>
      </c>
      <c r="N33" s="95" t="s">
        <v>134</v>
      </c>
      <c r="O33" s="96" t="s">
        <v>25</v>
      </c>
      <c r="P33" s="96" t="s">
        <v>149</v>
      </c>
      <c r="Q33" s="97"/>
      <c r="R33" s="93" t="s">
        <v>32</v>
      </c>
      <c r="S33" s="93" t="s">
        <v>150</v>
      </c>
      <c r="T33" s="94" t="s">
        <v>143</v>
      </c>
      <c r="U33" s="95" t="s">
        <v>132</v>
      </c>
      <c r="V33" s="95" t="s">
        <v>63</v>
      </c>
      <c r="W33" s="95" t="s">
        <v>133</v>
      </c>
      <c r="X33" s="95" t="s">
        <v>134</v>
      </c>
      <c r="Y33" s="96" t="s">
        <v>25</v>
      </c>
      <c r="Z33" s="96" t="s">
        <v>149</v>
      </c>
    </row>
    <row r="34" spans="1:26" ht="15" thickBot="1" x14ac:dyDescent="0.35">
      <c r="A34" s="20"/>
      <c r="B34" s="72">
        <v>2</v>
      </c>
      <c r="C34" s="16" t="s">
        <v>17</v>
      </c>
      <c r="D34" s="17">
        <f>B34</f>
        <v>2</v>
      </c>
      <c r="G34" s="47" t="s">
        <v>101</v>
      </c>
      <c r="H34" s="59" t="s">
        <v>152</v>
      </c>
      <c r="I34" s="109"/>
      <c r="J34" s="64"/>
      <c r="K34" s="64"/>
      <c r="L34" s="64"/>
      <c r="M34" s="64"/>
      <c r="N34" s="66"/>
      <c r="O34" s="69"/>
      <c r="P34" s="69"/>
      <c r="Q34" s="108"/>
      <c r="R34" s="109"/>
      <c r="S34" s="109"/>
      <c r="T34" s="64"/>
      <c r="U34" s="64"/>
      <c r="V34" s="64"/>
      <c r="W34" s="64"/>
      <c r="X34" s="66"/>
      <c r="Y34" s="69"/>
      <c r="Z34" s="69"/>
    </row>
    <row r="35" spans="1:26" ht="15" thickBot="1" x14ac:dyDescent="0.35">
      <c r="A35" s="20"/>
      <c r="C35" t="s">
        <v>11</v>
      </c>
      <c r="D35" s="63">
        <f>INT((D14-10)/5)</f>
        <v>6</v>
      </c>
      <c r="G35" s="110" t="s">
        <v>155</v>
      </c>
      <c r="H35" s="134" t="s">
        <v>152</v>
      </c>
      <c r="I35" s="142"/>
      <c r="J35" s="143"/>
      <c r="K35" s="143"/>
      <c r="L35" s="143"/>
      <c r="M35" s="143"/>
      <c r="N35" s="55"/>
      <c r="O35" s="115"/>
      <c r="P35" s="115"/>
      <c r="Q35" s="116"/>
      <c r="R35" s="142"/>
      <c r="S35" s="142"/>
      <c r="T35" s="143"/>
      <c r="U35" s="143"/>
      <c r="V35" s="143"/>
      <c r="W35" s="143"/>
      <c r="X35" s="55"/>
      <c r="Y35" s="115"/>
      <c r="Z35" s="115"/>
    </row>
    <row r="36" spans="1:26" ht="15" thickBot="1" x14ac:dyDescent="0.35">
      <c r="A36" s="20"/>
      <c r="C36" s="6" t="s">
        <v>7</v>
      </c>
      <c r="D36" s="136">
        <f>SUM(D32:D35)</f>
        <v>8</v>
      </c>
      <c r="G36" s="110">
        <f>SUM(H36:H45)</f>
        <v>9</v>
      </c>
      <c r="H36" s="135">
        <f t="shared" ref="H36:H45" si="6">MAX(K36:N36)+MAX(U36:X36)</f>
        <v>0</v>
      </c>
      <c r="I36" s="246" t="s">
        <v>379</v>
      </c>
      <c r="J36" s="233"/>
      <c r="K36" s="233"/>
      <c r="L36" s="233"/>
      <c r="M36" s="233"/>
      <c r="N36" s="234"/>
      <c r="O36" s="119">
        <f t="shared" ref="O36:O45" si="7">(J36+K36)*$Y$3</f>
        <v>0</v>
      </c>
      <c r="P36" s="119"/>
      <c r="Q36" s="103"/>
      <c r="R36" s="362" t="s">
        <v>55</v>
      </c>
      <c r="S36" s="292" t="s">
        <v>108</v>
      </c>
      <c r="T36" s="233">
        <v>1</v>
      </c>
      <c r="U36" s="233"/>
      <c r="V36" s="363"/>
      <c r="W36" s="363"/>
      <c r="X36" s="364"/>
      <c r="Y36" s="119">
        <f t="shared" ref="Y36:Y45" si="8">(T36+U36)*$Y$3</f>
        <v>0.5</v>
      </c>
      <c r="Z36" s="119"/>
    </row>
    <row r="37" spans="1:26" ht="15" thickTop="1" x14ac:dyDescent="0.3">
      <c r="A37" s="20"/>
      <c r="C37" s="213"/>
      <c r="D37" s="278"/>
      <c r="G37" s="110"/>
      <c r="H37" s="135">
        <f t="shared" si="6"/>
        <v>3</v>
      </c>
      <c r="I37" s="369" t="s">
        <v>209</v>
      </c>
      <c r="J37" s="39"/>
      <c r="K37" s="39">
        <v>2</v>
      </c>
      <c r="L37" s="39"/>
      <c r="M37" s="39"/>
      <c r="N37" s="168"/>
      <c r="O37" s="119">
        <f t="shared" si="7"/>
        <v>1</v>
      </c>
      <c r="P37" s="119"/>
      <c r="Q37" s="103"/>
      <c r="R37" s="365"/>
      <c r="S37" s="38" t="s">
        <v>69</v>
      </c>
      <c r="T37" s="39"/>
      <c r="U37" s="39">
        <v>1</v>
      </c>
      <c r="V37" s="196"/>
      <c r="W37" s="196"/>
      <c r="X37" s="366"/>
      <c r="Y37" s="124">
        <f t="shared" si="8"/>
        <v>0.5</v>
      </c>
      <c r="Z37" s="119"/>
    </row>
    <row r="38" spans="1:26" x14ac:dyDescent="0.3">
      <c r="A38" s="20"/>
      <c r="C38" s="213" t="s">
        <v>304</v>
      </c>
      <c r="D38" s="278">
        <f>-(D27-D36)</f>
        <v>-1</v>
      </c>
      <c r="G38" s="110"/>
      <c r="H38" s="135">
        <f t="shared" si="6"/>
        <v>2</v>
      </c>
      <c r="I38" s="369" t="s">
        <v>410</v>
      </c>
      <c r="J38" s="39">
        <v>4</v>
      </c>
      <c r="K38" s="39"/>
      <c r="L38" s="39"/>
      <c r="M38" s="39"/>
      <c r="N38" s="168">
        <v>2</v>
      </c>
      <c r="O38" s="119">
        <f t="shared" si="7"/>
        <v>2</v>
      </c>
      <c r="P38" s="119"/>
      <c r="Q38" s="103"/>
      <c r="R38" s="365"/>
      <c r="S38" s="38" t="s">
        <v>329</v>
      </c>
      <c r="T38" s="39">
        <v>2</v>
      </c>
      <c r="U38" s="39"/>
      <c r="V38" s="196"/>
      <c r="W38" s="196"/>
      <c r="X38" s="366"/>
      <c r="Y38" s="124">
        <f t="shared" si="8"/>
        <v>1</v>
      </c>
      <c r="Z38" s="119"/>
    </row>
    <row r="39" spans="1:26" ht="15" thickBot="1" x14ac:dyDescent="0.35">
      <c r="A39" s="20"/>
      <c r="C39" s="213"/>
      <c r="D39" s="278"/>
      <c r="G39" s="110"/>
      <c r="H39" s="135">
        <f t="shared" si="6"/>
        <v>1</v>
      </c>
      <c r="I39" s="167" t="s">
        <v>59</v>
      </c>
      <c r="J39" s="39">
        <v>1</v>
      </c>
      <c r="K39" s="39"/>
      <c r="L39" s="39"/>
      <c r="M39" s="39"/>
      <c r="N39" s="168"/>
      <c r="O39" s="119">
        <f t="shared" si="7"/>
        <v>0.5</v>
      </c>
      <c r="P39" s="119"/>
      <c r="Q39" s="103"/>
      <c r="R39" s="243"/>
      <c r="S39" s="40" t="s">
        <v>61</v>
      </c>
      <c r="T39" s="41"/>
      <c r="U39" s="41">
        <v>1</v>
      </c>
      <c r="V39" s="367"/>
      <c r="W39" s="367"/>
      <c r="X39" s="368"/>
      <c r="Y39" s="124">
        <f t="shared" si="8"/>
        <v>0.5</v>
      </c>
      <c r="Z39" s="119"/>
    </row>
    <row r="40" spans="1:26" x14ac:dyDescent="0.3">
      <c r="A40" s="20"/>
      <c r="C40" s="213" t="s">
        <v>31</v>
      </c>
      <c r="D40" s="278">
        <f>IF(D38 &lt;0,D38,0)</f>
        <v>-1</v>
      </c>
      <c r="G40" s="110"/>
      <c r="H40" s="135">
        <f t="shared" si="6"/>
        <v>0</v>
      </c>
      <c r="I40" s="204" t="s">
        <v>36</v>
      </c>
      <c r="J40" s="202">
        <v>1</v>
      </c>
      <c r="K40" s="202"/>
      <c r="L40" s="202"/>
      <c r="M40" s="202"/>
      <c r="N40" s="205"/>
      <c r="O40" s="119">
        <f t="shared" si="7"/>
        <v>0.5</v>
      </c>
      <c r="P40" s="119"/>
      <c r="Q40" s="103"/>
      <c r="R40" s="359"/>
      <c r="S40" s="360"/>
      <c r="T40" s="361"/>
      <c r="U40" s="361"/>
      <c r="V40" s="196"/>
      <c r="W40" s="196"/>
      <c r="X40" s="196"/>
      <c r="Y40" s="124">
        <f t="shared" si="8"/>
        <v>0</v>
      </c>
      <c r="Z40" s="119"/>
    </row>
    <row r="41" spans="1:26" ht="15" thickBot="1" x14ac:dyDescent="0.35">
      <c r="A41" s="21"/>
      <c r="B41" s="13"/>
      <c r="C41" s="13"/>
      <c r="D41" s="14"/>
      <c r="G41" s="110"/>
      <c r="H41" s="135">
        <f t="shared" si="6"/>
        <v>0</v>
      </c>
      <c r="I41" s="169"/>
      <c r="J41" s="170"/>
      <c r="K41" s="170"/>
      <c r="L41" s="170"/>
      <c r="M41" s="170"/>
      <c r="N41" s="171"/>
      <c r="O41" s="119">
        <f t="shared" si="7"/>
        <v>0</v>
      </c>
      <c r="P41" s="119"/>
      <c r="Q41" s="103"/>
      <c r="R41" s="173"/>
      <c r="S41" s="174"/>
      <c r="T41" s="170"/>
      <c r="U41" s="170"/>
      <c r="V41" s="196"/>
      <c r="W41" s="196"/>
      <c r="X41" s="196"/>
      <c r="Y41" s="124">
        <f t="shared" si="8"/>
        <v>0</v>
      </c>
      <c r="Z41" s="119"/>
    </row>
    <row r="42" spans="1:26" x14ac:dyDescent="0.3">
      <c r="G42" s="110"/>
      <c r="H42" s="135">
        <f t="shared" si="6"/>
        <v>0</v>
      </c>
      <c r="I42" s="20"/>
      <c r="O42" s="119">
        <f t="shared" si="7"/>
        <v>0</v>
      </c>
      <c r="P42" s="119"/>
      <c r="Q42" s="103"/>
      <c r="R42" s="48"/>
      <c r="S42" s="32"/>
      <c r="T42" s="32"/>
      <c r="U42" s="32"/>
      <c r="V42" s="196"/>
      <c r="W42" s="196"/>
      <c r="X42" s="196"/>
      <c r="Y42" s="124">
        <f t="shared" si="8"/>
        <v>0</v>
      </c>
      <c r="Z42" s="119"/>
    </row>
    <row r="43" spans="1:26" x14ac:dyDescent="0.3">
      <c r="G43" s="48"/>
      <c r="H43" s="135">
        <f t="shared" si="6"/>
        <v>3</v>
      </c>
      <c r="I43" s="33" t="s">
        <v>58</v>
      </c>
      <c r="J43" s="32"/>
      <c r="K43" s="32"/>
      <c r="L43" s="32"/>
      <c r="M43" s="32">
        <v>1</v>
      </c>
      <c r="N43" s="32">
        <v>2</v>
      </c>
      <c r="O43" s="124">
        <f t="shared" si="7"/>
        <v>0</v>
      </c>
      <c r="P43" s="124"/>
      <c r="Q43" s="103"/>
      <c r="R43" s="43" t="s">
        <v>44</v>
      </c>
      <c r="S43" s="32" t="s">
        <v>231</v>
      </c>
      <c r="U43" s="32">
        <v>1</v>
      </c>
      <c r="V43" s="32"/>
      <c r="W43" s="32"/>
      <c r="X43">
        <v>1</v>
      </c>
      <c r="Y43" s="124">
        <f t="shared" si="8"/>
        <v>0.5</v>
      </c>
      <c r="Z43" s="124"/>
    </row>
    <row r="44" spans="1:26" ht="15" thickBot="1" x14ac:dyDescent="0.35">
      <c r="C44" s="8" t="s">
        <v>25</v>
      </c>
      <c r="D44" s="8">
        <f>D19+D40</f>
        <v>51.6</v>
      </c>
      <c r="G44" s="48"/>
      <c r="H44" s="135">
        <f t="shared" si="6"/>
        <v>0</v>
      </c>
      <c r="I44" s="33"/>
      <c r="J44" s="32"/>
      <c r="K44" s="32"/>
      <c r="L44" s="32"/>
      <c r="M44" s="32"/>
      <c r="N44" s="32"/>
      <c r="O44" s="124">
        <f t="shared" si="7"/>
        <v>0</v>
      </c>
      <c r="P44" s="124"/>
      <c r="Q44" s="103"/>
      <c r="R44" s="33"/>
      <c r="S44" s="33"/>
      <c r="T44" s="32"/>
      <c r="U44" s="32"/>
      <c r="V44" s="32"/>
      <c r="W44" s="32"/>
      <c r="Y44" s="124">
        <f t="shared" si="8"/>
        <v>0</v>
      </c>
      <c r="Z44" s="124"/>
    </row>
    <row r="45" spans="1:26" ht="15.6" thickTop="1" thickBot="1" x14ac:dyDescent="0.35">
      <c r="G45" s="48"/>
      <c r="H45" s="135">
        <f t="shared" si="6"/>
        <v>0</v>
      </c>
      <c r="I45" s="52"/>
      <c r="J45" s="35"/>
      <c r="K45" s="35"/>
      <c r="L45" s="35"/>
      <c r="M45" s="35"/>
      <c r="N45" s="35"/>
      <c r="O45" s="124">
        <f t="shared" si="7"/>
        <v>0</v>
      </c>
      <c r="P45" s="124"/>
      <c r="Q45" s="103"/>
      <c r="R45" s="52"/>
      <c r="S45" s="52"/>
      <c r="T45" s="35"/>
      <c r="U45" s="35"/>
      <c r="V45" s="35"/>
      <c r="W45" s="35"/>
      <c r="X45" s="13"/>
      <c r="Y45" s="124">
        <f t="shared" si="8"/>
        <v>0</v>
      </c>
      <c r="Z45" s="124"/>
    </row>
    <row r="46" spans="1:26" ht="15" thickBot="1" x14ac:dyDescent="0.35">
      <c r="G46" s="91" t="s">
        <v>172</v>
      </c>
      <c r="H46" s="92" t="s">
        <v>47</v>
      </c>
      <c r="I46" s="93" t="s">
        <v>150</v>
      </c>
      <c r="J46" s="67" t="s">
        <v>143</v>
      </c>
      <c r="K46" s="95" t="s">
        <v>132</v>
      </c>
      <c r="L46" s="95" t="s">
        <v>63</v>
      </c>
      <c r="M46" s="95" t="s">
        <v>133</v>
      </c>
      <c r="N46" s="95" t="s">
        <v>134</v>
      </c>
      <c r="O46" s="96" t="s">
        <v>25</v>
      </c>
      <c r="P46" s="96" t="s">
        <v>149</v>
      </c>
      <c r="Q46" s="97"/>
      <c r="R46" s="93" t="s">
        <v>32</v>
      </c>
      <c r="S46" s="93" t="s">
        <v>150</v>
      </c>
      <c r="T46" s="67" t="s">
        <v>143</v>
      </c>
      <c r="U46" s="95" t="s">
        <v>132</v>
      </c>
      <c r="V46" s="95" t="s">
        <v>63</v>
      </c>
      <c r="W46" s="95" t="s">
        <v>133</v>
      </c>
      <c r="X46" s="95" t="s">
        <v>134</v>
      </c>
      <c r="Y46" s="96" t="s">
        <v>25</v>
      </c>
      <c r="Z46" s="96" t="s">
        <v>149</v>
      </c>
    </row>
    <row r="47" spans="1:26" ht="15" thickBot="1" x14ac:dyDescent="0.35">
      <c r="G47" s="47" t="s">
        <v>101</v>
      </c>
      <c r="H47" s="59" t="s">
        <v>152</v>
      </c>
      <c r="I47" s="109"/>
      <c r="J47" s="64"/>
      <c r="K47" s="64"/>
      <c r="L47" s="64"/>
      <c r="M47" s="64"/>
      <c r="N47" s="66"/>
      <c r="O47" s="69"/>
      <c r="P47" s="69"/>
      <c r="Q47" s="108"/>
      <c r="R47" s="109"/>
      <c r="S47" s="109"/>
      <c r="T47" s="64"/>
      <c r="U47" s="64"/>
      <c r="V47" s="64"/>
      <c r="W47" s="64"/>
      <c r="X47" s="66"/>
      <c r="Y47" s="69"/>
      <c r="Z47" s="69"/>
    </row>
    <row r="48" spans="1:26" x14ac:dyDescent="0.3">
      <c r="G48" s="110" t="s">
        <v>155</v>
      </c>
      <c r="H48" s="134" t="s">
        <v>152</v>
      </c>
      <c r="I48" s="117"/>
      <c r="J48" s="113"/>
      <c r="K48" s="113"/>
      <c r="L48" s="113"/>
      <c r="M48" s="113"/>
      <c r="N48" s="114"/>
      <c r="O48" s="115"/>
      <c r="P48" s="115"/>
      <c r="Q48" s="116"/>
      <c r="R48" s="117"/>
      <c r="S48" s="117"/>
      <c r="T48" s="113"/>
      <c r="U48" s="113"/>
      <c r="V48" s="113"/>
      <c r="W48" s="113"/>
      <c r="X48" s="114"/>
      <c r="Y48" s="115"/>
      <c r="Z48" s="115"/>
    </row>
    <row r="49" spans="4:26" x14ac:dyDescent="0.3">
      <c r="G49" s="110">
        <f>SUM(H49:H52)</f>
        <v>0</v>
      </c>
      <c r="H49" s="135">
        <f>MAX(K49:N49)+MAX(U49:X49)</f>
        <v>0</v>
      </c>
      <c r="I49" s="20"/>
      <c r="O49" s="119">
        <f>(J49+K49)*$Y$3</f>
        <v>0</v>
      </c>
      <c r="P49" s="119"/>
      <c r="Q49" s="103"/>
      <c r="R49" s="120"/>
      <c r="S49" s="120"/>
      <c r="T49" s="121"/>
      <c r="U49" s="121"/>
      <c r="V49" s="121"/>
      <c r="W49" s="121"/>
      <c r="X49" s="122"/>
      <c r="Y49" s="119">
        <f>(T49+U49)*$Y$3</f>
        <v>0</v>
      </c>
      <c r="Z49" s="119"/>
    </row>
    <row r="50" spans="4:26" x14ac:dyDescent="0.3">
      <c r="G50" s="48"/>
      <c r="H50" s="135">
        <f t="shared" ref="H50:H57" si="9">MAX(K50:N50)+MAX(U50:X50)</f>
        <v>0</v>
      </c>
      <c r="I50" s="33"/>
      <c r="J50" s="32"/>
      <c r="K50" s="32"/>
      <c r="L50" s="32"/>
      <c r="M50" s="32"/>
      <c r="N50" s="32"/>
      <c r="O50" s="124">
        <f>(J50+K50)*$Y$3</f>
        <v>0</v>
      </c>
      <c r="P50" s="124"/>
      <c r="Q50" s="103"/>
      <c r="R50" s="33"/>
      <c r="S50" s="33"/>
      <c r="T50" s="32"/>
      <c r="U50" s="32"/>
      <c r="V50" s="32"/>
      <c r="W50" s="32"/>
      <c r="Y50" s="124">
        <f t="shared" ref="Y50:Y57" si="10">(T50+U50)*$Y$3</f>
        <v>0</v>
      </c>
      <c r="Z50" s="124"/>
    </row>
    <row r="51" spans="4:26" x14ac:dyDescent="0.3">
      <c r="G51" s="48"/>
      <c r="H51" s="135">
        <f t="shared" si="9"/>
        <v>0</v>
      </c>
      <c r="I51" s="33"/>
      <c r="J51" s="32"/>
      <c r="K51" s="32"/>
      <c r="L51" s="32"/>
      <c r="M51" s="32"/>
      <c r="N51" s="32"/>
      <c r="O51" s="124">
        <f>(J51+K51)*$Y$3</f>
        <v>0</v>
      </c>
      <c r="P51" s="124"/>
      <c r="Q51" s="103"/>
      <c r="R51" s="33"/>
      <c r="S51" s="33"/>
      <c r="T51" s="32"/>
      <c r="U51" s="32"/>
      <c r="V51" s="32"/>
      <c r="W51" s="32"/>
      <c r="Y51" s="124">
        <f t="shared" si="10"/>
        <v>0</v>
      </c>
      <c r="Z51" s="124"/>
    </row>
    <row r="52" spans="4:26" ht="15" thickBot="1" x14ac:dyDescent="0.35">
      <c r="G52" s="48"/>
      <c r="H52" s="135">
        <f t="shared" si="9"/>
        <v>0</v>
      </c>
      <c r="I52" s="52"/>
      <c r="J52" s="35"/>
      <c r="K52" s="35"/>
      <c r="L52" s="35"/>
      <c r="M52" s="35"/>
      <c r="N52" s="35"/>
      <c r="O52" s="124">
        <f>(J52+K52)*$Y$3</f>
        <v>0</v>
      </c>
      <c r="P52" s="124"/>
      <c r="Q52" s="133"/>
      <c r="R52" s="52"/>
      <c r="S52" s="52"/>
      <c r="T52" s="35"/>
      <c r="U52" s="35"/>
      <c r="V52" s="35"/>
      <c r="W52" s="35"/>
      <c r="X52" s="13"/>
      <c r="Y52" s="124">
        <f t="shared" si="10"/>
        <v>0</v>
      </c>
      <c r="Z52" s="124"/>
    </row>
    <row r="53" spans="4:26" ht="15" thickBot="1" x14ac:dyDescent="0.35">
      <c r="G53" s="45" t="s">
        <v>161</v>
      </c>
      <c r="H53" s="92" t="s">
        <v>47</v>
      </c>
      <c r="I53" s="93" t="s">
        <v>150</v>
      </c>
      <c r="J53" s="94" t="s">
        <v>143</v>
      </c>
      <c r="K53" s="95" t="s">
        <v>132</v>
      </c>
      <c r="L53" s="95" t="s">
        <v>63</v>
      </c>
      <c r="M53" s="95" t="s">
        <v>133</v>
      </c>
      <c r="N53" s="95" t="s">
        <v>134</v>
      </c>
      <c r="O53" s="96" t="s">
        <v>25</v>
      </c>
      <c r="P53" s="96" t="s">
        <v>149</v>
      </c>
      <c r="Q53" s="97"/>
      <c r="R53" s="93" t="s">
        <v>32</v>
      </c>
      <c r="S53" s="137" t="s">
        <v>150</v>
      </c>
      <c r="T53" s="94" t="s">
        <v>143</v>
      </c>
      <c r="U53" s="95" t="s">
        <v>132</v>
      </c>
      <c r="V53" s="95" t="s">
        <v>63</v>
      </c>
      <c r="W53" s="95" t="s">
        <v>133</v>
      </c>
      <c r="X53" s="95" t="s">
        <v>134</v>
      </c>
      <c r="Y53" s="96" t="s">
        <v>25</v>
      </c>
      <c r="Z53" s="96" t="s">
        <v>149</v>
      </c>
    </row>
    <row r="54" spans="4:26" x14ac:dyDescent="0.3">
      <c r="G54" s="49" t="s">
        <v>164</v>
      </c>
      <c r="H54" s="138">
        <f t="shared" si="9"/>
        <v>0</v>
      </c>
      <c r="I54" s="20"/>
      <c r="O54" s="119">
        <f>(J54+K54)*$Y$3</f>
        <v>0</v>
      </c>
      <c r="P54" s="119"/>
      <c r="Q54" s="103"/>
      <c r="R54" s="42"/>
      <c r="Y54" s="119">
        <f t="shared" si="10"/>
        <v>0</v>
      </c>
      <c r="Z54" s="119"/>
    </row>
    <row r="55" spans="4:26" ht="15" thickBot="1" x14ac:dyDescent="0.35">
      <c r="G55" s="50" t="s">
        <v>113</v>
      </c>
      <c r="H55" s="132">
        <f t="shared" si="9"/>
        <v>0</v>
      </c>
      <c r="I55" s="52"/>
      <c r="J55" s="35"/>
      <c r="K55" s="35"/>
      <c r="L55" s="35"/>
      <c r="M55" s="35"/>
      <c r="N55" s="35"/>
      <c r="O55" s="139">
        <f>(J55+K55)*$Y$3</f>
        <v>0</v>
      </c>
      <c r="P55" s="139"/>
      <c r="Q55" s="133"/>
      <c r="R55" s="44"/>
      <c r="S55" s="13"/>
      <c r="T55" s="13"/>
      <c r="U55" s="13"/>
      <c r="V55" s="13"/>
      <c r="W55" s="13"/>
      <c r="X55" s="13"/>
      <c r="Y55" s="139">
        <f t="shared" si="10"/>
        <v>0</v>
      </c>
      <c r="Z55" s="139"/>
    </row>
    <row r="56" spans="4:26" x14ac:dyDescent="0.3">
      <c r="G56" s="49" t="s">
        <v>164</v>
      </c>
      <c r="H56" s="138">
        <f t="shared" si="9"/>
        <v>0</v>
      </c>
      <c r="I56" s="53"/>
      <c r="J56" s="36"/>
      <c r="K56" s="36"/>
      <c r="L56" s="36"/>
      <c r="M56" s="36"/>
      <c r="N56" s="36"/>
      <c r="O56" s="140">
        <f>(J56+K56)*$Y$3</f>
        <v>0</v>
      </c>
      <c r="P56" s="140"/>
      <c r="Q56" s="108"/>
      <c r="R56" s="19"/>
      <c r="S56" s="19"/>
      <c r="T56" s="11"/>
      <c r="U56" s="11"/>
      <c r="V56" s="11"/>
      <c r="W56" s="11"/>
      <c r="X56" s="11"/>
      <c r="Y56" s="140">
        <f t="shared" si="10"/>
        <v>0</v>
      </c>
      <c r="Z56" s="140"/>
    </row>
    <row r="57" spans="4:26" ht="15" thickBot="1" x14ac:dyDescent="0.35">
      <c r="G57" s="51" t="s">
        <v>113</v>
      </c>
      <c r="H57" s="132">
        <f t="shared" si="9"/>
        <v>0</v>
      </c>
      <c r="I57" s="21"/>
      <c r="J57" s="13"/>
      <c r="K57" s="13"/>
      <c r="L57" s="13"/>
      <c r="M57" s="13"/>
      <c r="N57" s="13"/>
      <c r="O57" s="139">
        <f>(J57+K57)*$Y$3</f>
        <v>0</v>
      </c>
      <c r="P57" s="139"/>
      <c r="Q57" s="133"/>
      <c r="R57" s="21"/>
      <c r="S57" s="21"/>
      <c r="T57" s="13"/>
      <c r="U57" s="13"/>
      <c r="V57" s="13"/>
      <c r="W57" s="13"/>
      <c r="X57" s="13"/>
      <c r="Y57" s="139">
        <f t="shared" si="10"/>
        <v>0</v>
      </c>
      <c r="Z57" s="139"/>
    </row>
    <row r="58" spans="4:26" ht="15" thickBot="1" x14ac:dyDescent="0.35"/>
    <row r="59" spans="4:26" ht="15" thickBot="1" x14ac:dyDescent="0.35">
      <c r="G59" s="45" t="s">
        <v>188</v>
      </c>
      <c r="H59" s="92" t="s">
        <v>47</v>
      </c>
      <c r="I59" s="93" t="s">
        <v>150</v>
      </c>
      <c r="J59" s="94" t="s">
        <v>143</v>
      </c>
      <c r="K59" s="95" t="s">
        <v>132</v>
      </c>
      <c r="L59" s="95" t="s">
        <v>63</v>
      </c>
      <c r="M59" s="95" t="s">
        <v>133</v>
      </c>
      <c r="N59" s="95" t="s">
        <v>134</v>
      </c>
      <c r="O59" s="96" t="s">
        <v>25</v>
      </c>
      <c r="P59" s="96" t="s">
        <v>149</v>
      </c>
      <c r="Q59" s="97"/>
      <c r="R59" s="93" t="s">
        <v>32</v>
      </c>
      <c r="S59" s="93" t="s">
        <v>150</v>
      </c>
      <c r="T59" s="94" t="s">
        <v>143</v>
      </c>
      <c r="U59" s="95" t="s">
        <v>132</v>
      </c>
      <c r="V59" s="95" t="s">
        <v>63</v>
      </c>
      <c r="W59" s="95" t="s">
        <v>133</v>
      </c>
      <c r="X59" s="95" t="s">
        <v>134</v>
      </c>
      <c r="Y59" s="96" t="s">
        <v>25</v>
      </c>
      <c r="Z59" s="96" t="s">
        <v>149</v>
      </c>
    </row>
    <row r="60" spans="4:26" ht="15" thickBot="1" x14ac:dyDescent="0.35">
      <c r="D60" t="s">
        <v>47</v>
      </c>
      <c r="E60">
        <f>SUM(H60:H97)</f>
        <v>24</v>
      </c>
      <c r="G60" s="47" t="s">
        <v>151</v>
      </c>
      <c r="H60" s="98" t="s">
        <v>152</v>
      </c>
      <c r="I60" s="99"/>
      <c r="J60" s="100"/>
      <c r="K60" s="100"/>
      <c r="L60" s="100"/>
      <c r="M60" s="100"/>
      <c r="N60" s="101"/>
      <c r="O60" s="102"/>
      <c r="P60" s="102"/>
      <c r="Q60" s="103"/>
      <c r="R60" s="99"/>
      <c r="S60" s="99"/>
      <c r="T60" s="100"/>
      <c r="U60" s="100"/>
      <c r="V60" s="100"/>
      <c r="W60" s="100"/>
      <c r="X60" s="101"/>
      <c r="Y60" s="102"/>
      <c r="Z60" s="102"/>
    </row>
    <row r="61" spans="4:26" x14ac:dyDescent="0.3">
      <c r="D61" t="s">
        <v>254</v>
      </c>
      <c r="E61">
        <f>E60*50</f>
        <v>1200</v>
      </c>
      <c r="G61" s="43" t="s">
        <v>153</v>
      </c>
      <c r="H61" s="104" t="s">
        <v>152</v>
      </c>
      <c r="I61" s="105"/>
      <c r="J61" s="18"/>
      <c r="K61" s="18"/>
      <c r="L61" s="18"/>
      <c r="M61" s="18"/>
      <c r="N61" s="26"/>
      <c r="O61" s="106"/>
      <c r="P61" s="106"/>
      <c r="Q61" s="103"/>
      <c r="R61" s="105"/>
      <c r="S61" s="105"/>
      <c r="T61" s="18"/>
      <c r="U61" s="18"/>
      <c r="V61" s="18"/>
      <c r="W61" s="18"/>
      <c r="X61" s="26"/>
      <c r="Y61" s="106"/>
      <c r="Z61" s="106"/>
    </row>
    <row r="62" spans="4:26" x14ac:dyDescent="0.3">
      <c r="G62" s="110" t="s">
        <v>253</v>
      </c>
      <c r="H62" s="104" t="s">
        <v>152</v>
      </c>
      <c r="I62" s="105"/>
      <c r="J62" s="18"/>
      <c r="K62" s="18"/>
      <c r="L62" s="18"/>
      <c r="M62" s="18"/>
      <c r="N62" s="26"/>
      <c r="O62" s="106"/>
      <c r="P62" s="106"/>
      <c r="Q62" s="103"/>
      <c r="R62" s="105"/>
      <c r="S62" s="105"/>
      <c r="T62" s="18"/>
      <c r="U62" s="18"/>
      <c r="V62" s="18"/>
      <c r="W62" s="18"/>
      <c r="X62" s="26"/>
      <c r="Y62" s="106"/>
      <c r="Z62" s="106"/>
    </row>
    <row r="63" spans="4:26" ht="15" thickBot="1" x14ac:dyDescent="0.35">
      <c r="G63" s="110">
        <f>SUM(H67:H97)</f>
        <v>24</v>
      </c>
      <c r="H63" s="104" t="s">
        <v>152</v>
      </c>
      <c r="I63" s="105"/>
      <c r="J63" s="18"/>
      <c r="K63" s="18"/>
      <c r="L63" s="18"/>
      <c r="M63" s="18"/>
      <c r="N63" s="26"/>
      <c r="O63" s="106"/>
      <c r="P63" s="106"/>
      <c r="Q63" s="103"/>
      <c r="R63" s="105"/>
      <c r="S63" s="105"/>
      <c r="T63" s="18"/>
      <c r="U63" s="18"/>
      <c r="V63" s="18"/>
      <c r="W63" s="18"/>
      <c r="X63" s="26"/>
      <c r="Y63" s="106"/>
      <c r="Z63" s="106"/>
    </row>
    <row r="64" spans="4:26" ht="15" thickBot="1" x14ac:dyDescent="0.35">
      <c r="G64" s="45" t="s">
        <v>165</v>
      </c>
      <c r="H64" s="92" t="s">
        <v>47</v>
      </c>
      <c r="I64" s="93" t="s">
        <v>150</v>
      </c>
      <c r="J64" s="94" t="s">
        <v>143</v>
      </c>
      <c r="K64" s="95" t="s">
        <v>132</v>
      </c>
      <c r="L64" s="95" t="s">
        <v>63</v>
      </c>
      <c r="M64" s="95" t="s">
        <v>133</v>
      </c>
      <c r="N64" s="95" t="s">
        <v>134</v>
      </c>
      <c r="O64" s="96" t="s">
        <v>25</v>
      </c>
      <c r="P64" s="96" t="s">
        <v>149</v>
      </c>
      <c r="Q64" s="97"/>
      <c r="R64" s="93" t="s">
        <v>32</v>
      </c>
      <c r="S64" s="93" t="s">
        <v>150</v>
      </c>
      <c r="T64" s="94" t="s">
        <v>143</v>
      </c>
      <c r="U64" s="95" t="s">
        <v>132</v>
      </c>
      <c r="V64" s="95" t="s">
        <v>63</v>
      </c>
      <c r="W64" s="95" t="s">
        <v>133</v>
      </c>
      <c r="X64" s="95" t="s">
        <v>134</v>
      </c>
      <c r="Y64" s="96" t="s">
        <v>25</v>
      </c>
      <c r="Z64" s="96" t="s">
        <v>149</v>
      </c>
    </row>
    <row r="65" spans="7:29" ht="15" thickBot="1" x14ac:dyDescent="0.35">
      <c r="G65" s="47" t="s">
        <v>251</v>
      </c>
      <c r="H65" s="59" t="s">
        <v>152</v>
      </c>
      <c r="I65" s="99" t="s">
        <v>296</v>
      </c>
      <c r="J65" s="100"/>
      <c r="K65" s="100"/>
      <c r="L65" s="100">
        <v>1</v>
      </c>
      <c r="M65" s="100">
        <v>1</v>
      </c>
      <c r="N65" s="66"/>
      <c r="O65" s="69"/>
      <c r="P65" s="69"/>
      <c r="Q65" s="108"/>
      <c r="R65" s="109"/>
      <c r="S65" s="109"/>
      <c r="T65" s="64"/>
      <c r="U65" s="64"/>
      <c r="V65" s="64"/>
      <c r="W65" s="64"/>
      <c r="X65" s="66"/>
      <c r="Y65" s="69"/>
      <c r="Z65" s="69"/>
    </row>
    <row r="66" spans="7:29" ht="15" thickBot="1" x14ac:dyDescent="0.35">
      <c r="G66" s="110"/>
      <c r="H66" s="134" t="s">
        <v>152</v>
      </c>
      <c r="I66" s="277" t="s">
        <v>220</v>
      </c>
      <c r="J66" s="113"/>
      <c r="K66" s="113"/>
      <c r="L66" s="113">
        <v>2</v>
      </c>
      <c r="M66" s="113">
        <v>2</v>
      </c>
      <c r="N66" s="114"/>
      <c r="O66" s="115"/>
      <c r="P66" s="115"/>
      <c r="Q66" s="116"/>
      <c r="R66" s="142"/>
      <c r="S66" s="142"/>
      <c r="T66" s="143"/>
      <c r="U66" s="143"/>
      <c r="V66" s="143"/>
      <c r="W66" s="143"/>
      <c r="X66" s="55"/>
      <c r="Y66" s="115"/>
      <c r="Z66" s="115"/>
    </row>
    <row r="67" spans="7:29" ht="15" thickBot="1" x14ac:dyDescent="0.35">
      <c r="G67" s="47"/>
      <c r="H67" s="138">
        <f>MAX(K67:N67)+MAX(U67:X67)</f>
        <v>5</v>
      </c>
      <c r="I67" s="32" t="s">
        <v>58</v>
      </c>
      <c r="J67" s="32"/>
      <c r="K67" s="32"/>
      <c r="L67" s="32"/>
      <c r="M67" s="32">
        <v>1</v>
      </c>
      <c r="N67" s="32">
        <v>2</v>
      </c>
      <c r="O67" s="263">
        <f t="shared" ref="O67:O97" si="11">(J67+K67)*$Y$3</f>
        <v>0</v>
      </c>
      <c r="P67" s="263"/>
      <c r="Q67" s="264"/>
      <c r="R67" s="194" t="s">
        <v>185</v>
      </c>
      <c r="S67" s="36" t="s">
        <v>275</v>
      </c>
      <c r="T67" s="36">
        <v>3</v>
      </c>
      <c r="U67" s="36"/>
      <c r="V67" s="36">
        <v>3</v>
      </c>
      <c r="W67" s="36">
        <v>3</v>
      </c>
      <c r="X67" s="37"/>
      <c r="Y67" s="175">
        <f t="shared" ref="Y67:Y95" si="12">SUM(T67:U67)*$Y$3</f>
        <v>1.5</v>
      </c>
      <c r="Z67" s="124"/>
    </row>
    <row r="68" spans="7:29" x14ac:dyDescent="0.3">
      <c r="G68" s="110" t="s">
        <v>155</v>
      </c>
      <c r="H68" s="118">
        <f>MAX(K68:N68)+MAX(U68:X68)</f>
        <v>0</v>
      </c>
      <c r="I68" s="32" t="s">
        <v>187</v>
      </c>
      <c r="J68" s="32">
        <v>1</v>
      </c>
      <c r="K68" s="32"/>
      <c r="L68" s="32"/>
      <c r="M68" s="32"/>
      <c r="N68" s="32"/>
      <c r="O68" s="263">
        <f t="shared" si="11"/>
        <v>0.5</v>
      </c>
      <c r="P68" s="263"/>
      <c r="Q68" s="264"/>
      <c r="R68" s="150" t="s">
        <v>186</v>
      </c>
      <c r="S68" s="192" t="s">
        <v>40</v>
      </c>
      <c r="T68" s="233">
        <v>2</v>
      </c>
      <c r="U68" s="233"/>
      <c r="V68" s="233"/>
      <c r="W68" s="233"/>
      <c r="X68" s="234"/>
      <c r="Y68" s="175">
        <f t="shared" si="12"/>
        <v>1</v>
      </c>
      <c r="Z68" s="124"/>
    </row>
    <row r="69" spans="7:29" x14ac:dyDescent="0.3">
      <c r="G69" s="110">
        <f>SUM(H67:H81)</f>
        <v>20</v>
      </c>
      <c r="H69" s="118">
        <f>MAX(K69:N69)+MAX(U69:X69)</f>
        <v>1</v>
      </c>
      <c r="I69" s="32"/>
      <c r="J69" s="32"/>
      <c r="K69" s="32"/>
      <c r="L69" s="32"/>
      <c r="M69" s="32"/>
      <c r="N69" s="32"/>
      <c r="O69" s="263">
        <f t="shared" si="11"/>
        <v>0</v>
      </c>
      <c r="P69" s="263"/>
      <c r="Q69" s="264"/>
      <c r="R69" s="232"/>
      <c r="S69" s="38" t="s">
        <v>85</v>
      </c>
      <c r="T69" s="9"/>
      <c r="U69" s="39">
        <v>1</v>
      </c>
      <c r="V69" s="9"/>
      <c r="W69" s="9"/>
      <c r="X69" s="31"/>
      <c r="Y69" s="175">
        <f t="shared" si="12"/>
        <v>0.5</v>
      </c>
      <c r="Z69" s="124"/>
    </row>
    <row r="70" spans="7:29" x14ac:dyDescent="0.3">
      <c r="G70" s="110"/>
      <c r="H70" s="118">
        <f t="shared" ref="H70:H81" si="13">MAX(K70:N70)+MAX(U70:X70)</f>
        <v>0</v>
      </c>
      <c r="I70" s="197" t="s">
        <v>299</v>
      </c>
      <c r="J70" s="165">
        <v>2</v>
      </c>
      <c r="K70" s="165"/>
      <c r="L70" s="165"/>
      <c r="M70" s="165"/>
      <c r="N70" s="198"/>
      <c r="O70" s="263">
        <f t="shared" si="11"/>
        <v>1</v>
      </c>
      <c r="P70" s="263"/>
      <c r="Q70" s="264"/>
      <c r="R70" s="232"/>
      <c r="S70" s="38" t="s">
        <v>87</v>
      </c>
      <c r="T70" s="9">
        <v>1</v>
      </c>
      <c r="U70" s="39"/>
      <c r="V70" s="9"/>
      <c r="W70" s="9"/>
      <c r="X70" s="31"/>
      <c r="Y70" s="175">
        <f t="shared" si="12"/>
        <v>0.5</v>
      </c>
      <c r="Z70" s="124"/>
    </row>
    <row r="71" spans="7:29" x14ac:dyDescent="0.3">
      <c r="G71" s="110"/>
      <c r="H71" s="118">
        <f t="shared" si="13"/>
        <v>2</v>
      </c>
      <c r="I71" s="199" t="s">
        <v>33</v>
      </c>
      <c r="J71" s="39"/>
      <c r="K71" s="39">
        <v>1</v>
      </c>
      <c r="L71" s="39"/>
      <c r="M71" s="39">
        <v>1</v>
      </c>
      <c r="N71" s="62"/>
      <c r="O71" s="263">
        <f t="shared" si="11"/>
        <v>0.5</v>
      </c>
      <c r="P71" s="265"/>
      <c r="Q71" s="264"/>
      <c r="R71" s="232"/>
      <c r="S71" s="38" t="s">
        <v>324</v>
      </c>
      <c r="T71" s="9"/>
      <c r="U71" s="39">
        <v>1</v>
      </c>
      <c r="V71" s="9"/>
      <c r="W71" s="9"/>
      <c r="X71" s="31"/>
      <c r="Y71" s="175">
        <f t="shared" si="12"/>
        <v>0.5</v>
      </c>
      <c r="Z71" s="141"/>
    </row>
    <row r="72" spans="7:29" x14ac:dyDescent="0.3">
      <c r="G72" s="110"/>
      <c r="H72" s="118">
        <f t="shared" si="13"/>
        <v>2</v>
      </c>
      <c r="I72" s="199" t="s">
        <v>36</v>
      </c>
      <c r="J72" s="39"/>
      <c r="K72" s="39">
        <v>1</v>
      </c>
      <c r="L72" s="39"/>
      <c r="M72" s="39"/>
      <c r="N72" s="62"/>
      <c r="O72" s="263">
        <f t="shared" si="11"/>
        <v>0.5</v>
      </c>
      <c r="P72" s="265"/>
      <c r="Q72" s="264"/>
      <c r="R72" s="232"/>
      <c r="S72" s="38" t="s">
        <v>59</v>
      </c>
      <c r="T72" s="9"/>
      <c r="U72" s="39">
        <v>1</v>
      </c>
      <c r="V72" s="9"/>
      <c r="W72" s="9"/>
      <c r="X72" s="31"/>
      <c r="Y72" s="175">
        <f t="shared" si="12"/>
        <v>0.5</v>
      </c>
      <c r="Z72" s="141"/>
    </row>
    <row r="73" spans="7:29" x14ac:dyDescent="0.3">
      <c r="G73" s="110"/>
      <c r="H73" s="118">
        <f t="shared" si="13"/>
        <v>1</v>
      </c>
      <c r="I73" s="199"/>
      <c r="J73" s="39"/>
      <c r="K73" s="39"/>
      <c r="L73" s="39"/>
      <c r="M73" s="39"/>
      <c r="N73" s="62"/>
      <c r="O73" s="263">
        <f t="shared" si="11"/>
        <v>0</v>
      </c>
      <c r="P73" s="265"/>
      <c r="Q73" s="264"/>
      <c r="R73" s="232"/>
      <c r="S73" s="38" t="s">
        <v>36</v>
      </c>
      <c r="T73" s="9"/>
      <c r="U73" s="39">
        <v>1</v>
      </c>
      <c r="V73" s="9"/>
      <c r="W73" s="9"/>
      <c r="X73" s="31"/>
      <c r="Y73" s="175">
        <f t="shared" si="12"/>
        <v>0.5</v>
      </c>
      <c r="Z73" s="141"/>
      <c r="AC73" s="30"/>
    </row>
    <row r="74" spans="7:29" ht="15" thickBot="1" x14ac:dyDescent="0.35">
      <c r="G74" s="110"/>
      <c r="H74" s="118">
        <f t="shared" si="13"/>
        <v>0</v>
      </c>
      <c r="I74" s="199"/>
      <c r="J74" s="39"/>
      <c r="K74" s="39"/>
      <c r="L74" s="39"/>
      <c r="M74" s="39"/>
      <c r="N74" s="62"/>
      <c r="O74" s="263">
        <f t="shared" si="11"/>
        <v>0</v>
      </c>
      <c r="P74" s="265"/>
      <c r="Q74" s="264"/>
      <c r="R74" s="243"/>
      <c r="S74" s="40"/>
      <c r="T74" s="22"/>
      <c r="U74" s="41"/>
      <c r="V74" s="22"/>
      <c r="W74" s="22"/>
      <c r="X74" s="237"/>
      <c r="Y74" s="175">
        <f t="shared" si="12"/>
        <v>0</v>
      </c>
      <c r="Z74" s="141"/>
    </row>
    <row r="75" spans="7:29" x14ac:dyDescent="0.3">
      <c r="G75" s="110"/>
      <c r="H75" s="118">
        <f t="shared" si="13"/>
        <v>3</v>
      </c>
      <c r="I75" s="199" t="s">
        <v>209</v>
      </c>
      <c r="J75" s="39"/>
      <c r="K75" s="39">
        <v>2</v>
      </c>
      <c r="L75" s="39"/>
      <c r="M75" s="39"/>
      <c r="N75" s="62"/>
      <c r="O75" s="263">
        <f t="shared" si="11"/>
        <v>1</v>
      </c>
      <c r="P75" s="265"/>
      <c r="Q75" s="264"/>
      <c r="R75" s="48" t="s">
        <v>44</v>
      </c>
      <c r="S75" s="32" t="s">
        <v>231</v>
      </c>
      <c r="U75" s="32">
        <v>1</v>
      </c>
      <c r="X75" s="15">
        <v>1</v>
      </c>
      <c r="Y75" s="175">
        <f t="shared" si="12"/>
        <v>0.5</v>
      </c>
      <c r="Z75" s="141"/>
      <c r="AC75" s="30"/>
    </row>
    <row r="76" spans="7:29" x14ac:dyDescent="0.3">
      <c r="G76" s="110"/>
      <c r="H76" s="118">
        <f t="shared" si="13"/>
        <v>0</v>
      </c>
      <c r="I76" s="266" t="s">
        <v>411</v>
      </c>
      <c r="J76" s="202">
        <v>12</v>
      </c>
      <c r="K76" s="202"/>
      <c r="L76" s="202"/>
      <c r="M76" s="202"/>
      <c r="N76" s="203"/>
      <c r="O76" s="263">
        <f t="shared" si="11"/>
        <v>6</v>
      </c>
      <c r="P76" s="265"/>
      <c r="Q76" s="264"/>
      <c r="R76" s="48"/>
      <c r="S76" s="32"/>
      <c r="U76" s="32"/>
      <c r="X76" s="15"/>
      <c r="Y76" s="175">
        <f t="shared" si="12"/>
        <v>0</v>
      </c>
      <c r="Z76" s="141"/>
    </row>
    <row r="77" spans="7:29" x14ac:dyDescent="0.3">
      <c r="G77" s="110"/>
      <c r="H77" s="118">
        <f t="shared" si="13"/>
        <v>0</v>
      </c>
      <c r="I77" s="200"/>
      <c r="J77" s="170"/>
      <c r="K77" s="170"/>
      <c r="L77" s="170"/>
      <c r="M77" s="170"/>
      <c r="N77" s="201"/>
      <c r="O77" s="263">
        <f t="shared" si="11"/>
        <v>0</v>
      </c>
      <c r="P77" s="265"/>
      <c r="Q77" s="264"/>
      <c r="R77" s="48"/>
      <c r="S77" s="32"/>
      <c r="U77" s="32"/>
      <c r="X77" s="15"/>
      <c r="Y77" s="175">
        <f t="shared" si="12"/>
        <v>0</v>
      </c>
      <c r="Z77" s="141"/>
    </row>
    <row r="78" spans="7:29" x14ac:dyDescent="0.3">
      <c r="G78" s="110"/>
      <c r="H78" s="118">
        <f t="shared" si="13"/>
        <v>2</v>
      </c>
      <c r="I78" s="32" t="s">
        <v>54</v>
      </c>
      <c r="J78" s="32"/>
      <c r="K78" s="32"/>
      <c r="L78" s="32">
        <v>2</v>
      </c>
      <c r="M78" s="32">
        <v>1</v>
      </c>
      <c r="N78" s="32"/>
      <c r="O78" s="263">
        <f t="shared" si="11"/>
        <v>0</v>
      </c>
      <c r="P78" s="265"/>
      <c r="Q78" s="264"/>
      <c r="R78" s="48"/>
      <c r="S78" s="32"/>
      <c r="U78" s="32"/>
      <c r="X78" s="15"/>
      <c r="Y78" s="175">
        <f t="shared" si="12"/>
        <v>0</v>
      </c>
      <c r="Z78" s="141"/>
    </row>
    <row r="79" spans="7:29" x14ac:dyDescent="0.3">
      <c r="G79" s="110"/>
      <c r="H79" s="118">
        <f t="shared" si="13"/>
        <v>2</v>
      </c>
      <c r="I79" s="32" t="s">
        <v>41</v>
      </c>
      <c r="J79" s="32"/>
      <c r="K79" s="32"/>
      <c r="L79" s="32">
        <v>2</v>
      </c>
      <c r="M79" s="32">
        <v>1</v>
      </c>
      <c r="N79" s="32"/>
      <c r="O79" s="263">
        <f t="shared" si="11"/>
        <v>0</v>
      </c>
      <c r="P79" s="265"/>
      <c r="Q79" s="264"/>
      <c r="R79" s="48"/>
      <c r="S79" s="32"/>
      <c r="U79" s="32"/>
      <c r="X79" s="15"/>
      <c r="Y79" s="175">
        <f t="shared" si="12"/>
        <v>0</v>
      </c>
      <c r="Z79" s="141"/>
    </row>
    <row r="80" spans="7:29" x14ac:dyDescent="0.3">
      <c r="G80" s="110"/>
      <c r="H80" s="118">
        <f t="shared" si="13"/>
        <v>1</v>
      </c>
      <c r="I80" s="32" t="s">
        <v>247</v>
      </c>
      <c r="J80" s="32"/>
      <c r="K80" s="32"/>
      <c r="L80" s="32">
        <v>1</v>
      </c>
      <c r="M80" s="32">
        <v>1</v>
      </c>
      <c r="N80" s="32"/>
      <c r="O80" s="263">
        <f t="shared" si="11"/>
        <v>0</v>
      </c>
      <c r="P80" s="265"/>
      <c r="Q80" s="264"/>
      <c r="R80" s="48"/>
      <c r="S80" s="32"/>
      <c r="U80" s="32"/>
      <c r="X80" s="15"/>
      <c r="Y80" s="175">
        <f t="shared" si="12"/>
        <v>0</v>
      </c>
      <c r="Z80" s="141"/>
    </row>
    <row r="81" spans="7:26" ht="15" thickBot="1" x14ac:dyDescent="0.35">
      <c r="G81" s="110"/>
      <c r="H81" s="118">
        <f t="shared" si="13"/>
        <v>1</v>
      </c>
      <c r="I81" s="32" t="s">
        <v>215</v>
      </c>
      <c r="J81" s="32"/>
      <c r="K81" s="32"/>
      <c r="L81" s="32">
        <v>1</v>
      </c>
      <c r="M81" s="32">
        <v>1</v>
      </c>
      <c r="N81" s="32"/>
      <c r="O81" s="263"/>
      <c r="P81" s="265"/>
      <c r="Q81" s="264"/>
      <c r="R81" s="48"/>
      <c r="S81" s="32"/>
      <c r="U81" s="32"/>
      <c r="X81" s="15"/>
      <c r="Y81" s="175"/>
      <c r="Z81" s="141"/>
    </row>
    <row r="82" spans="7:26" ht="15" thickBot="1" x14ac:dyDescent="0.35">
      <c r="G82" s="91" t="s">
        <v>171</v>
      </c>
      <c r="H82" s="92" t="s">
        <v>47</v>
      </c>
      <c r="I82" s="247" t="s">
        <v>150</v>
      </c>
      <c r="J82" s="254" t="s">
        <v>143</v>
      </c>
      <c r="K82" s="251" t="s">
        <v>132</v>
      </c>
      <c r="L82" s="251" t="s">
        <v>63</v>
      </c>
      <c r="M82" s="251" t="s">
        <v>133</v>
      </c>
      <c r="N82" s="251" t="s">
        <v>134</v>
      </c>
      <c r="O82" s="267" t="s">
        <v>25</v>
      </c>
      <c r="P82" s="267" t="s">
        <v>149</v>
      </c>
      <c r="Q82" s="218"/>
      <c r="R82" s="247" t="s">
        <v>32</v>
      </c>
      <c r="S82" s="247" t="s">
        <v>150</v>
      </c>
      <c r="T82" s="67" t="s">
        <v>143</v>
      </c>
      <c r="U82" s="95" t="s">
        <v>132</v>
      </c>
      <c r="V82" s="95" t="s">
        <v>63</v>
      </c>
      <c r="W82" s="95" t="s">
        <v>133</v>
      </c>
      <c r="X82" s="95" t="s">
        <v>134</v>
      </c>
      <c r="Y82" s="96" t="s">
        <v>25</v>
      </c>
      <c r="Z82" s="96" t="s">
        <v>149</v>
      </c>
    </row>
    <row r="83" spans="7:26" ht="15" thickBot="1" x14ac:dyDescent="0.35">
      <c r="G83" s="47" t="s">
        <v>252</v>
      </c>
      <c r="H83" s="59" t="s">
        <v>152</v>
      </c>
      <c r="I83" s="248"/>
      <c r="J83" s="252"/>
      <c r="K83" s="252"/>
      <c r="L83" s="252"/>
      <c r="M83" s="252"/>
      <c r="N83" s="268"/>
      <c r="O83" s="269"/>
      <c r="P83" s="269"/>
      <c r="Q83" s="270"/>
      <c r="R83" s="248"/>
      <c r="S83" s="248"/>
      <c r="T83" s="64"/>
      <c r="U83" s="64"/>
      <c r="V83" s="64"/>
      <c r="W83" s="64"/>
      <c r="X83" s="66"/>
      <c r="Y83" s="69"/>
      <c r="Z83" s="69"/>
    </row>
    <row r="84" spans="7:26" x14ac:dyDescent="0.3">
      <c r="G84" s="110" t="s">
        <v>155</v>
      </c>
      <c r="H84" s="134" t="s">
        <v>152</v>
      </c>
      <c r="I84" s="249"/>
      <c r="J84" s="253"/>
      <c r="K84" s="253"/>
      <c r="L84" s="253"/>
      <c r="M84" s="253"/>
      <c r="N84" s="271"/>
      <c r="O84" s="272"/>
      <c r="P84" s="272"/>
      <c r="Q84" s="273"/>
      <c r="R84" s="249"/>
      <c r="S84" s="249"/>
      <c r="T84" s="113"/>
      <c r="U84" s="113"/>
      <c r="V84" s="113"/>
      <c r="W84" s="113"/>
      <c r="X84" s="114"/>
      <c r="Y84" s="115"/>
      <c r="Z84" s="115"/>
    </row>
    <row r="85" spans="7:26" ht="15" thickBot="1" x14ac:dyDescent="0.35">
      <c r="G85" s="110">
        <f>SUM(H85:H95)</f>
        <v>4</v>
      </c>
      <c r="H85" s="135">
        <f t="shared" ref="H85:H92" si="14">MAX(K85:N85)+MAX(U85:X85)</f>
        <v>2</v>
      </c>
      <c r="I85" s="33" t="s">
        <v>412</v>
      </c>
      <c r="J85" s="32">
        <v>3</v>
      </c>
      <c r="K85" s="32">
        <v>2</v>
      </c>
      <c r="L85" s="32"/>
      <c r="M85" s="32"/>
      <c r="N85" s="32"/>
      <c r="O85" s="124">
        <f t="shared" ref="O85:O92" si="15">(J85+K85)*$Y$3</f>
        <v>2.5</v>
      </c>
      <c r="P85" s="274"/>
      <c r="Q85" s="275"/>
      <c r="R85" s="256"/>
      <c r="S85" s="256"/>
      <c r="T85" s="121"/>
      <c r="U85" s="121"/>
      <c r="V85" s="121"/>
      <c r="W85" s="121"/>
      <c r="X85" s="122"/>
      <c r="Y85" s="119">
        <f t="shared" ref="Y85:Y92" si="16">(T85+U85)*$Y$3</f>
        <v>0</v>
      </c>
      <c r="Z85" s="119"/>
    </row>
    <row r="86" spans="7:26" x14ac:dyDescent="0.3">
      <c r="G86" s="48"/>
      <c r="H86" s="135">
        <f t="shared" si="14"/>
        <v>0</v>
      </c>
      <c r="I86" s="246" t="s">
        <v>379</v>
      </c>
      <c r="J86" s="191"/>
      <c r="K86" s="191"/>
      <c r="L86" s="191"/>
      <c r="M86" s="191"/>
      <c r="N86" s="241"/>
      <c r="O86" s="124">
        <f t="shared" si="15"/>
        <v>0</v>
      </c>
      <c r="P86" s="263"/>
      <c r="Q86" s="275"/>
      <c r="R86" s="33"/>
      <c r="S86" s="33"/>
      <c r="T86" s="32"/>
      <c r="U86" s="32"/>
      <c r="V86" s="32"/>
      <c r="W86" s="32"/>
      <c r="Y86" s="124">
        <f t="shared" si="16"/>
        <v>0</v>
      </c>
      <c r="Z86" s="124"/>
    </row>
    <row r="87" spans="7:26" x14ac:dyDescent="0.3">
      <c r="G87" s="48"/>
      <c r="H87" s="135">
        <f t="shared" si="14"/>
        <v>1</v>
      </c>
      <c r="I87" s="199" t="s">
        <v>297</v>
      </c>
      <c r="J87" s="199"/>
      <c r="K87" s="199">
        <v>1</v>
      </c>
      <c r="L87" s="199"/>
      <c r="M87" s="199"/>
      <c r="N87" s="232"/>
      <c r="O87" s="124">
        <f t="shared" si="15"/>
        <v>0.5</v>
      </c>
      <c r="P87" s="263"/>
      <c r="Q87" s="275"/>
      <c r="R87" s="33"/>
      <c r="S87" s="33"/>
      <c r="T87" s="32"/>
      <c r="U87" s="32"/>
      <c r="V87" s="32"/>
      <c r="W87" s="32"/>
      <c r="Y87" s="124">
        <f t="shared" si="16"/>
        <v>0</v>
      </c>
      <c r="Z87" s="124"/>
    </row>
    <row r="88" spans="7:26" ht="15" thickBot="1" x14ac:dyDescent="0.35">
      <c r="G88" s="48"/>
      <c r="H88" s="135">
        <f t="shared" si="14"/>
        <v>1</v>
      </c>
      <c r="I88" s="235" t="s">
        <v>298</v>
      </c>
      <c r="J88" s="235"/>
      <c r="K88" s="235">
        <v>1</v>
      </c>
      <c r="L88" s="235"/>
      <c r="M88" s="235"/>
      <c r="N88" s="243"/>
      <c r="O88" s="124">
        <f t="shared" si="15"/>
        <v>0.5</v>
      </c>
      <c r="P88" s="124"/>
      <c r="Q88" s="103"/>
      <c r="R88" s="33"/>
      <c r="S88" s="33"/>
      <c r="T88" s="32"/>
      <c r="U88" s="32"/>
      <c r="V88" s="32"/>
      <c r="W88" s="32"/>
      <c r="Y88" s="124">
        <f t="shared" si="16"/>
        <v>0</v>
      </c>
      <c r="Z88" s="124"/>
    </row>
    <row r="89" spans="7:26" x14ac:dyDescent="0.3">
      <c r="G89" s="110"/>
      <c r="H89" s="135">
        <f t="shared" si="14"/>
        <v>0</v>
      </c>
      <c r="I89" s="33"/>
      <c r="J89" s="32"/>
      <c r="K89" s="32"/>
      <c r="L89" s="32"/>
      <c r="M89" s="32"/>
      <c r="N89" s="32"/>
      <c r="O89" s="124">
        <f t="shared" si="15"/>
        <v>0</v>
      </c>
      <c r="P89" s="124"/>
      <c r="Q89" s="103"/>
      <c r="R89" s="33"/>
      <c r="S89" s="33"/>
      <c r="T89" s="32"/>
      <c r="U89" s="32"/>
      <c r="V89" s="32"/>
      <c r="W89" s="32"/>
      <c r="Y89" s="124">
        <f t="shared" si="16"/>
        <v>0</v>
      </c>
      <c r="Z89" s="124"/>
    </row>
    <row r="90" spans="7:26" x14ac:dyDescent="0.3">
      <c r="G90" s="110"/>
      <c r="H90" s="135">
        <f t="shared" si="14"/>
        <v>0</v>
      </c>
      <c r="I90" s="217"/>
      <c r="J90" s="30"/>
      <c r="K90" s="30"/>
      <c r="L90" s="30"/>
      <c r="M90" s="30"/>
      <c r="N90" s="30"/>
      <c r="O90" s="124">
        <f t="shared" si="15"/>
        <v>0</v>
      </c>
      <c r="P90" s="124"/>
      <c r="Q90" s="103"/>
      <c r="R90" s="33"/>
      <c r="S90" s="33"/>
      <c r="T90" s="32"/>
      <c r="U90" s="32"/>
      <c r="V90" s="32"/>
      <c r="W90" s="32"/>
      <c r="Y90" s="124">
        <f t="shared" si="16"/>
        <v>0</v>
      </c>
      <c r="Z90" s="124"/>
    </row>
    <row r="91" spans="7:26" x14ac:dyDescent="0.3">
      <c r="G91" s="110"/>
      <c r="H91" s="135">
        <f t="shared" si="14"/>
        <v>0</v>
      </c>
      <c r="I91" s="33"/>
      <c r="J91" s="32"/>
      <c r="K91" s="32"/>
      <c r="L91" s="32"/>
      <c r="M91" s="32"/>
      <c r="N91" s="32"/>
      <c r="O91" s="124">
        <f t="shared" si="15"/>
        <v>0</v>
      </c>
      <c r="P91" s="124"/>
      <c r="Q91" s="103"/>
      <c r="R91" s="33"/>
      <c r="S91" s="33"/>
      <c r="T91" s="32"/>
      <c r="U91" s="32"/>
      <c r="V91" s="32"/>
      <c r="W91" s="32"/>
      <c r="Y91" s="124">
        <f t="shared" si="16"/>
        <v>0</v>
      </c>
      <c r="Z91" s="124"/>
    </row>
    <row r="92" spans="7:26" x14ac:dyDescent="0.3">
      <c r="G92" s="110"/>
      <c r="H92" s="135">
        <f t="shared" si="14"/>
        <v>0</v>
      </c>
      <c r="I92" s="33"/>
      <c r="J92" s="32"/>
      <c r="K92" s="32"/>
      <c r="L92" s="32"/>
      <c r="M92" s="32"/>
      <c r="N92" s="32"/>
      <c r="O92" s="124">
        <f t="shared" si="15"/>
        <v>0</v>
      </c>
      <c r="P92" s="124"/>
      <c r="Q92" s="103"/>
      <c r="R92" s="33"/>
      <c r="S92" s="33"/>
      <c r="T92" s="32"/>
      <c r="U92" s="32"/>
      <c r="V92" s="32"/>
      <c r="W92" s="32"/>
      <c r="Y92" s="124">
        <f t="shared" si="16"/>
        <v>0</v>
      </c>
      <c r="Z92" s="124"/>
    </row>
    <row r="93" spans="7:26" x14ac:dyDescent="0.3">
      <c r="G93" s="110"/>
      <c r="H93" s="118">
        <f>MAX(K93:N93)+MAX(V93:X93)</f>
        <v>0</v>
      </c>
      <c r="O93" s="124">
        <f t="shared" si="11"/>
        <v>0</v>
      </c>
      <c r="P93" s="141"/>
      <c r="Q93" s="157"/>
      <c r="R93" s="43"/>
      <c r="S93" s="32"/>
      <c r="U93" s="32"/>
      <c r="X93" s="15"/>
      <c r="Y93" s="175">
        <f t="shared" si="12"/>
        <v>0</v>
      </c>
      <c r="Z93" s="141"/>
    </row>
    <row r="94" spans="7:26" x14ac:dyDescent="0.3">
      <c r="G94" s="110"/>
      <c r="H94" s="118">
        <f>MAX(K94:N94)+MAX(V94:X94)</f>
        <v>0</v>
      </c>
      <c r="I94" s="30"/>
      <c r="J94" s="30"/>
      <c r="K94" s="30"/>
      <c r="L94" s="30"/>
      <c r="M94" s="30"/>
      <c r="N94" s="32"/>
      <c r="O94" s="124">
        <f t="shared" si="11"/>
        <v>0</v>
      </c>
      <c r="P94" s="141"/>
      <c r="Q94" s="157"/>
      <c r="R94" s="43"/>
      <c r="S94" s="32"/>
      <c r="U94" s="32"/>
      <c r="X94" s="15"/>
      <c r="Y94" s="175">
        <f t="shared" si="12"/>
        <v>0</v>
      </c>
      <c r="Z94" s="141"/>
    </row>
    <row r="95" spans="7:26" ht="15" thickBot="1" x14ac:dyDescent="0.35">
      <c r="G95" s="43"/>
      <c r="H95" s="118">
        <f>MAX(K70:N70)+MAX(V70:X70)</f>
        <v>0</v>
      </c>
      <c r="I95" s="32"/>
      <c r="J95" s="32"/>
      <c r="K95" s="32"/>
      <c r="L95" s="32"/>
      <c r="M95" s="32"/>
      <c r="N95" s="32"/>
      <c r="O95" s="141">
        <f t="shared" si="11"/>
        <v>0</v>
      </c>
      <c r="P95" s="141"/>
      <c r="Q95" s="157"/>
      <c r="R95" s="44"/>
      <c r="S95" s="13"/>
      <c r="T95" s="13"/>
      <c r="U95" s="13"/>
      <c r="V95" s="13"/>
      <c r="W95" s="13"/>
      <c r="X95" s="14"/>
      <c r="Y95" s="175">
        <f t="shared" si="12"/>
        <v>0</v>
      </c>
      <c r="Z95" s="141"/>
    </row>
    <row r="96" spans="7:26" x14ac:dyDescent="0.3">
      <c r="G96" s="49" t="s">
        <v>164</v>
      </c>
      <c r="H96" s="138">
        <f>MAX(K96:N96)+MAX(U96:X96)</f>
        <v>0</v>
      </c>
      <c r="I96" s="53"/>
      <c r="J96" s="36"/>
      <c r="K96" s="36"/>
      <c r="L96" s="36"/>
      <c r="M96" s="36"/>
      <c r="N96" s="36"/>
      <c r="O96" s="140">
        <f t="shared" si="11"/>
        <v>0</v>
      </c>
      <c r="P96" s="140"/>
      <c r="Q96" s="108"/>
      <c r="S96" s="11"/>
      <c r="T96" s="11"/>
      <c r="U96" s="11"/>
      <c r="V96" s="11"/>
      <c r="W96" s="11"/>
      <c r="X96" s="11"/>
      <c r="Y96" s="140">
        <f>(T96+U96)*$Y$3</f>
        <v>0</v>
      </c>
      <c r="Z96" s="140"/>
    </row>
    <row r="97" spans="5:26" ht="15" thickBot="1" x14ac:dyDescent="0.35">
      <c r="G97" s="51" t="s">
        <v>113</v>
      </c>
      <c r="H97" s="132">
        <f>MAX(K97:N97)+MAX(U97:X97)</f>
        <v>0</v>
      </c>
      <c r="I97" s="21"/>
      <c r="J97" s="13"/>
      <c r="K97" s="13"/>
      <c r="L97" s="13"/>
      <c r="M97" s="13"/>
      <c r="N97" s="13"/>
      <c r="O97" s="139">
        <f t="shared" si="11"/>
        <v>0</v>
      </c>
      <c r="P97" s="139"/>
      <c r="Q97" s="133"/>
      <c r="R97" s="13"/>
      <c r="S97" s="13"/>
      <c r="T97" s="13"/>
      <c r="U97" s="13"/>
      <c r="V97" s="13"/>
      <c r="W97" s="13"/>
      <c r="X97" s="13"/>
      <c r="Y97" s="139">
        <f>(T97+U97)*$Y$3</f>
        <v>0</v>
      </c>
      <c r="Z97" s="139"/>
    </row>
    <row r="98" spans="5:26" ht="15" thickBot="1" x14ac:dyDescent="0.35">
      <c r="H98"/>
    </row>
    <row r="99" spans="5:26" ht="15" thickBot="1" x14ac:dyDescent="0.35">
      <c r="E99" t="s">
        <v>422</v>
      </c>
      <c r="F99">
        <f>SUM(H99:H110)</f>
        <v>5</v>
      </c>
      <c r="G99" s="45" t="s">
        <v>414</v>
      </c>
      <c r="H99" s="92" t="s">
        <v>47</v>
      </c>
      <c r="I99" s="93" t="s">
        <v>150</v>
      </c>
      <c r="J99" s="94" t="s">
        <v>143</v>
      </c>
      <c r="K99" s="95" t="s">
        <v>132</v>
      </c>
      <c r="L99" s="95" t="s">
        <v>63</v>
      </c>
      <c r="M99" s="95" t="s">
        <v>133</v>
      </c>
      <c r="N99" s="95" t="s">
        <v>134</v>
      </c>
      <c r="O99" s="96" t="s">
        <v>25</v>
      </c>
      <c r="P99" s="96" t="s">
        <v>149</v>
      </c>
      <c r="Q99" s="97"/>
      <c r="R99" s="93" t="s">
        <v>32</v>
      </c>
      <c r="S99" s="93" t="s">
        <v>150</v>
      </c>
      <c r="T99" s="94" t="s">
        <v>143</v>
      </c>
      <c r="U99" s="95" t="s">
        <v>132</v>
      </c>
      <c r="V99" s="95" t="s">
        <v>63</v>
      </c>
      <c r="W99" s="95" t="s">
        <v>133</v>
      </c>
      <c r="X99" s="95" t="s">
        <v>134</v>
      </c>
      <c r="Y99" s="96" t="s">
        <v>25</v>
      </c>
      <c r="Z99" s="96" t="s">
        <v>149</v>
      </c>
    </row>
    <row r="100" spans="5:26" ht="15" thickBot="1" x14ac:dyDescent="0.35">
      <c r="G100" s="47" t="s">
        <v>151</v>
      </c>
      <c r="H100" s="98" t="s">
        <v>152</v>
      </c>
      <c r="I100" s="99"/>
      <c r="J100" s="100"/>
      <c r="K100" s="100"/>
      <c r="L100" s="100"/>
      <c r="M100" s="100"/>
      <c r="N100" s="101"/>
      <c r="O100" s="102"/>
      <c r="P100" s="102"/>
      <c r="Q100" s="103"/>
      <c r="R100" s="99"/>
      <c r="S100" s="99"/>
      <c r="T100" s="100"/>
      <c r="U100" s="100"/>
      <c r="V100" s="100"/>
      <c r="W100" s="100"/>
      <c r="X100" s="101"/>
      <c r="Y100" s="102"/>
      <c r="Z100" s="102"/>
    </row>
    <row r="101" spans="5:26" x14ac:dyDescent="0.3">
      <c r="G101" s="43" t="s">
        <v>153</v>
      </c>
      <c r="H101" s="104" t="s">
        <v>152</v>
      </c>
      <c r="I101" s="105"/>
      <c r="J101" s="18"/>
      <c r="K101" s="18"/>
      <c r="L101" s="18"/>
      <c r="M101" s="18"/>
      <c r="N101" s="26"/>
      <c r="O101" s="106"/>
      <c r="P101" s="106"/>
      <c r="Q101" s="103"/>
      <c r="R101" s="105"/>
      <c r="S101" s="105"/>
      <c r="T101" s="18"/>
      <c r="U101" s="18"/>
      <c r="V101" s="18"/>
      <c r="W101" s="18"/>
      <c r="X101" s="26"/>
      <c r="Y101" s="106"/>
      <c r="Z101" s="106"/>
    </row>
    <row r="102" spans="5:26" x14ac:dyDescent="0.3">
      <c r="G102" s="110" t="s">
        <v>253</v>
      </c>
      <c r="H102" s="104" t="s">
        <v>152</v>
      </c>
      <c r="I102" s="105"/>
      <c r="J102" s="18"/>
      <c r="K102" s="18"/>
      <c r="L102" s="18"/>
      <c r="M102" s="18"/>
      <c r="N102" s="26"/>
      <c r="O102" s="106"/>
      <c r="P102" s="106"/>
      <c r="Q102" s="103"/>
      <c r="R102" s="105"/>
      <c r="S102" s="105"/>
      <c r="T102" s="18"/>
      <c r="U102" s="18"/>
      <c r="V102" s="18"/>
      <c r="W102" s="18"/>
      <c r="X102" s="26"/>
      <c r="Y102" s="106"/>
      <c r="Z102" s="106"/>
    </row>
    <row r="103" spans="5:26" ht="15" thickBot="1" x14ac:dyDescent="0.35">
      <c r="G103" s="110">
        <f>SUM(H105:H110)</f>
        <v>5</v>
      </c>
      <c r="H103" s="104" t="s">
        <v>152</v>
      </c>
      <c r="I103" s="105"/>
      <c r="J103" s="18"/>
      <c r="K103" s="18"/>
      <c r="L103" s="18"/>
      <c r="M103" s="18"/>
      <c r="N103" s="26"/>
      <c r="O103" s="106"/>
      <c r="P103" s="106"/>
      <c r="Q103" s="103"/>
      <c r="R103" s="105"/>
      <c r="S103" s="105"/>
      <c r="T103" s="18"/>
      <c r="U103" s="18"/>
      <c r="V103" s="18"/>
      <c r="W103" s="18"/>
      <c r="X103" s="26"/>
      <c r="Y103" s="106"/>
      <c r="Z103" s="106"/>
    </row>
    <row r="104" spans="5:26" ht="15" thickBot="1" x14ac:dyDescent="0.35">
      <c r="G104" s="56" t="s">
        <v>413</v>
      </c>
      <c r="H104" s="45"/>
      <c r="I104" s="370" t="s">
        <v>47</v>
      </c>
      <c r="J104" s="94" t="s">
        <v>143</v>
      </c>
      <c r="K104" s="95" t="s">
        <v>132</v>
      </c>
      <c r="L104" s="95" t="s">
        <v>63</v>
      </c>
      <c r="M104" s="95" t="s">
        <v>133</v>
      </c>
      <c r="N104" s="95" t="s">
        <v>134</v>
      </c>
      <c r="O104" s="96" t="s">
        <v>25</v>
      </c>
      <c r="P104" s="96" t="s">
        <v>149</v>
      </c>
      <c r="Q104" s="96"/>
      <c r="R104" s="93" t="s">
        <v>32</v>
      </c>
      <c r="S104" s="93" t="s">
        <v>150</v>
      </c>
      <c r="T104" s="94" t="s">
        <v>143</v>
      </c>
      <c r="U104" s="95" t="s">
        <v>132</v>
      </c>
      <c r="V104" s="95" t="s">
        <v>63</v>
      </c>
      <c r="W104" s="95" t="s">
        <v>133</v>
      </c>
      <c r="X104" s="95" t="s">
        <v>134</v>
      </c>
      <c r="Y104" s="96" t="s">
        <v>25</v>
      </c>
      <c r="Z104" s="96" t="s">
        <v>149</v>
      </c>
    </row>
    <row r="105" spans="5:26" x14ac:dyDescent="0.3">
      <c r="G105" s="57"/>
      <c r="H105" s="48">
        <f>MAX(K105:N105)+MAX(T105:W105)</f>
        <v>3</v>
      </c>
      <c r="I105" s="32" t="s">
        <v>91</v>
      </c>
      <c r="J105" s="32"/>
      <c r="K105" s="32"/>
      <c r="L105" s="32"/>
      <c r="M105" s="32"/>
      <c r="N105" s="30">
        <v>2</v>
      </c>
      <c r="O105" s="124">
        <f t="shared" ref="O105:O110" si="17">(J105+K105)*$Y$3</f>
        <v>0</v>
      </c>
      <c r="P105" s="124"/>
      <c r="Q105" s="103"/>
      <c r="R105" s="33" t="s">
        <v>79</v>
      </c>
      <c r="S105" s="33" t="s">
        <v>128</v>
      </c>
      <c r="T105" s="32"/>
      <c r="U105" s="32"/>
      <c r="V105" s="32">
        <v>1</v>
      </c>
      <c r="W105" s="32">
        <v>1</v>
      </c>
      <c r="Y105" s="124">
        <f t="shared" ref="Y105:Y110" si="18">(T105+U105)*$Y$3</f>
        <v>0</v>
      </c>
      <c r="Z105" s="124"/>
    </row>
    <row r="106" spans="5:26" x14ac:dyDescent="0.3">
      <c r="G106" s="57" t="s">
        <v>415</v>
      </c>
      <c r="H106" s="48">
        <f>MAX(K106:N106)+MAX(U106:X106)</f>
        <v>0</v>
      </c>
      <c r="I106" s="197" t="s">
        <v>416</v>
      </c>
      <c r="J106" s="165">
        <v>1</v>
      </c>
      <c r="K106" s="165"/>
      <c r="L106" s="165"/>
      <c r="M106" s="165"/>
      <c r="N106" s="198"/>
      <c r="O106" s="124">
        <f t="shared" si="17"/>
        <v>0.5</v>
      </c>
      <c r="P106" s="124"/>
      <c r="Q106" s="103"/>
      <c r="R106" s="33"/>
      <c r="S106" s="33"/>
      <c r="T106" s="32"/>
      <c r="U106" s="32"/>
      <c r="V106" s="32"/>
      <c r="W106" s="32"/>
      <c r="Y106" s="124">
        <f t="shared" si="18"/>
        <v>0</v>
      </c>
      <c r="Z106" s="124"/>
    </row>
    <row r="107" spans="5:26" x14ac:dyDescent="0.3">
      <c r="G107" s="58"/>
      <c r="H107" s="48">
        <f>MAX(K107:N107)+MAX(U107:X107)</f>
        <v>1</v>
      </c>
      <c r="I107" s="199" t="s">
        <v>33</v>
      </c>
      <c r="J107" s="39"/>
      <c r="K107" s="39">
        <v>1</v>
      </c>
      <c r="L107" s="39"/>
      <c r="M107" s="39">
        <v>1</v>
      </c>
      <c r="N107" s="62"/>
      <c r="O107" s="124">
        <f t="shared" si="17"/>
        <v>0.5</v>
      </c>
      <c r="P107" s="124"/>
      <c r="Q107" s="103"/>
      <c r="R107" s="33"/>
      <c r="S107" s="33"/>
      <c r="T107" s="32"/>
      <c r="U107" s="32"/>
      <c r="V107" s="32"/>
      <c r="W107" s="32"/>
      <c r="Y107" s="124">
        <f t="shared" si="18"/>
        <v>0</v>
      </c>
      <c r="Z107" s="124"/>
    </row>
    <row r="108" spans="5:26" x14ac:dyDescent="0.3">
      <c r="G108" s="110"/>
      <c r="H108" s="48">
        <f>MAX(K107:N107)+MAX(U107:X107)</f>
        <v>1</v>
      </c>
      <c r="I108" s="199" t="s">
        <v>34</v>
      </c>
      <c r="J108" s="39"/>
      <c r="K108" s="39">
        <v>1</v>
      </c>
      <c r="L108" s="39"/>
      <c r="M108" s="39"/>
      <c r="N108" s="62"/>
      <c r="O108" s="124">
        <f t="shared" si="17"/>
        <v>0.5</v>
      </c>
      <c r="P108" s="124"/>
      <c r="Q108" s="103"/>
      <c r="R108" s="33"/>
      <c r="S108" s="33"/>
      <c r="T108" s="32"/>
      <c r="U108" s="32"/>
      <c r="V108" s="32"/>
      <c r="W108" s="32"/>
      <c r="Y108" s="124">
        <f t="shared" si="18"/>
        <v>0</v>
      </c>
      <c r="Z108" s="124"/>
    </row>
    <row r="109" spans="5:26" x14ac:dyDescent="0.3">
      <c r="G109" s="110"/>
      <c r="H109" s="48">
        <f>MAX(K109:N109)+MAX(U109:X109)</f>
        <v>0</v>
      </c>
      <c r="I109" s="199" t="s">
        <v>417</v>
      </c>
      <c r="J109" s="39">
        <v>4</v>
      </c>
      <c r="K109" s="39"/>
      <c r="L109" s="39"/>
      <c r="M109" s="39"/>
      <c r="N109" s="62"/>
      <c r="O109" s="124">
        <f t="shared" si="17"/>
        <v>2</v>
      </c>
      <c r="P109" s="141"/>
      <c r="Q109" s="157"/>
      <c r="R109" s="43"/>
      <c r="S109" s="32"/>
      <c r="U109" s="32"/>
      <c r="X109" s="15"/>
      <c r="Y109" s="124">
        <f t="shared" si="18"/>
        <v>0</v>
      </c>
      <c r="Z109" s="141"/>
    </row>
    <row r="110" spans="5:26" ht="15" thickBot="1" x14ac:dyDescent="0.35">
      <c r="G110" s="44"/>
      <c r="H110" s="149">
        <f>MAX(K110:N110)+MAX(U110:X110)</f>
        <v>0</v>
      </c>
      <c r="I110" s="65"/>
      <c r="J110" s="65"/>
      <c r="K110" s="65"/>
      <c r="L110" s="65"/>
      <c r="M110" s="65"/>
      <c r="N110" s="35"/>
      <c r="O110" s="139">
        <f t="shared" si="17"/>
        <v>0</v>
      </c>
      <c r="P110" s="139"/>
      <c r="Q110" s="158"/>
      <c r="R110" s="44"/>
      <c r="S110" s="35"/>
      <c r="T110" s="13"/>
      <c r="U110" s="35"/>
      <c r="V110" s="13"/>
      <c r="W110" s="13"/>
      <c r="X110" s="14"/>
      <c r="Y110" s="139">
        <f t="shared" si="18"/>
        <v>0</v>
      </c>
      <c r="Z110" s="139"/>
    </row>
    <row r="112" spans="5:26" ht="15" thickBot="1" x14ac:dyDescent="0.35"/>
    <row r="113" spans="5:26" ht="15" thickBot="1" x14ac:dyDescent="0.35">
      <c r="G113" s="45" t="s">
        <v>418</v>
      </c>
      <c r="H113" s="92" t="s">
        <v>47</v>
      </c>
      <c r="I113" s="93" t="s">
        <v>150</v>
      </c>
      <c r="J113" s="94" t="s">
        <v>143</v>
      </c>
      <c r="K113" s="95" t="s">
        <v>132</v>
      </c>
      <c r="L113" s="95" t="s">
        <v>63</v>
      </c>
      <c r="M113" s="95" t="s">
        <v>133</v>
      </c>
      <c r="N113" s="95" t="s">
        <v>134</v>
      </c>
      <c r="O113" s="96" t="s">
        <v>25</v>
      </c>
      <c r="P113" s="96" t="s">
        <v>149</v>
      </c>
      <c r="Q113" s="97"/>
      <c r="R113" s="93" t="s">
        <v>32</v>
      </c>
      <c r="S113" s="93" t="s">
        <v>150</v>
      </c>
      <c r="T113" s="94" t="s">
        <v>143</v>
      </c>
      <c r="U113" s="95" t="s">
        <v>132</v>
      </c>
      <c r="V113" s="95" t="s">
        <v>63</v>
      </c>
      <c r="W113" s="95" t="s">
        <v>133</v>
      </c>
      <c r="X113" s="95" t="s">
        <v>134</v>
      </c>
      <c r="Y113" s="96" t="s">
        <v>25</v>
      </c>
      <c r="Z113" s="96" t="s">
        <v>149</v>
      </c>
    </row>
    <row r="114" spans="5:26" ht="15" thickBot="1" x14ac:dyDescent="0.35">
      <c r="E114" t="s">
        <v>422</v>
      </c>
      <c r="F114">
        <f>SUM(H114:H127)</f>
        <v>4</v>
      </c>
      <c r="G114" s="47" t="s">
        <v>151</v>
      </c>
      <c r="H114" s="98" t="s">
        <v>152</v>
      </c>
      <c r="I114" s="99"/>
      <c r="J114" s="100"/>
      <c r="K114" s="100"/>
      <c r="L114" s="100"/>
      <c r="M114" s="100"/>
      <c r="N114" s="101"/>
      <c r="O114" s="102"/>
      <c r="P114" s="102"/>
      <c r="Q114" s="103"/>
      <c r="R114" s="99"/>
      <c r="S114" s="99"/>
      <c r="T114" s="100"/>
      <c r="U114" s="100"/>
      <c r="V114" s="100"/>
      <c r="W114" s="100"/>
      <c r="X114" s="101"/>
      <c r="Y114" s="102"/>
      <c r="Z114" s="102"/>
    </row>
    <row r="115" spans="5:26" x14ac:dyDescent="0.3">
      <c r="E115" t="s">
        <v>424</v>
      </c>
      <c r="F115">
        <f>F114*50</f>
        <v>200</v>
      </c>
      <c r="G115" s="43" t="s">
        <v>153</v>
      </c>
      <c r="H115" s="104" t="s">
        <v>152</v>
      </c>
      <c r="I115" s="105"/>
      <c r="J115" s="18"/>
      <c r="K115" s="18"/>
      <c r="L115" s="18"/>
      <c r="M115" s="18"/>
      <c r="N115" s="26"/>
      <c r="O115" s="106"/>
      <c r="P115" s="106"/>
      <c r="Q115" s="103"/>
      <c r="R115" s="105"/>
      <c r="S115" s="105"/>
      <c r="T115" s="18"/>
      <c r="U115" s="18"/>
      <c r="V115" s="18"/>
      <c r="W115" s="18"/>
      <c r="X115" s="26"/>
      <c r="Y115" s="106"/>
      <c r="Z115" s="106"/>
    </row>
    <row r="116" spans="5:26" x14ac:dyDescent="0.3">
      <c r="G116" s="110" t="s">
        <v>253</v>
      </c>
      <c r="H116" s="104" t="s">
        <v>152</v>
      </c>
      <c r="I116" s="105"/>
      <c r="J116" s="18"/>
      <c r="K116" s="18"/>
      <c r="L116" s="18"/>
      <c r="M116" s="18"/>
      <c r="N116" s="26"/>
      <c r="O116" s="106"/>
      <c r="P116" s="106"/>
      <c r="Q116" s="103"/>
      <c r="R116" s="105"/>
      <c r="S116" s="105"/>
      <c r="T116" s="18"/>
      <c r="U116" s="18"/>
      <c r="V116" s="18"/>
      <c r="W116" s="18"/>
      <c r="X116" s="26"/>
      <c r="Y116" s="106"/>
      <c r="Z116" s="106"/>
    </row>
    <row r="117" spans="5:26" ht="15" thickBot="1" x14ac:dyDescent="0.35">
      <c r="G117" s="110">
        <f>SUM(H119:H127)</f>
        <v>4</v>
      </c>
      <c r="H117" s="104" t="s">
        <v>152</v>
      </c>
      <c r="I117" s="105"/>
      <c r="J117" s="18"/>
      <c r="K117" s="18"/>
      <c r="L117" s="18"/>
      <c r="M117" s="18"/>
      <c r="N117" s="26"/>
      <c r="O117" s="106"/>
      <c r="P117" s="106"/>
      <c r="Q117" s="103"/>
      <c r="R117" s="105"/>
      <c r="S117" s="105"/>
      <c r="T117" s="18"/>
      <c r="U117" s="18"/>
      <c r="V117" s="18"/>
      <c r="W117" s="18"/>
      <c r="X117" s="26"/>
      <c r="Y117" s="106"/>
      <c r="Z117" s="106"/>
    </row>
    <row r="118" spans="5:26" ht="15" thickBot="1" x14ac:dyDescent="0.35">
      <c r="G118" s="56" t="s">
        <v>413</v>
      </c>
      <c r="H118" s="45"/>
      <c r="I118" s="370" t="s">
        <v>47</v>
      </c>
      <c r="J118" s="94" t="s">
        <v>143</v>
      </c>
      <c r="K118" s="95" t="s">
        <v>132</v>
      </c>
      <c r="L118" s="95" t="s">
        <v>63</v>
      </c>
      <c r="M118" s="95" t="s">
        <v>133</v>
      </c>
      <c r="N118" s="95" t="s">
        <v>134</v>
      </c>
      <c r="O118" s="96" t="s">
        <v>25</v>
      </c>
      <c r="P118" s="96" t="s">
        <v>149</v>
      </c>
      <c r="Q118" s="96"/>
      <c r="R118" s="93" t="s">
        <v>32</v>
      </c>
      <c r="S118" s="93" t="s">
        <v>150</v>
      </c>
      <c r="T118" s="94" t="s">
        <v>143</v>
      </c>
      <c r="U118" s="95" t="s">
        <v>132</v>
      </c>
      <c r="V118" s="95" t="s">
        <v>63</v>
      </c>
      <c r="W118" s="95" t="s">
        <v>133</v>
      </c>
      <c r="X118" s="95" t="s">
        <v>134</v>
      </c>
      <c r="Y118" s="96" t="s">
        <v>25</v>
      </c>
      <c r="Z118" s="96" t="s">
        <v>149</v>
      </c>
    </row>
    <row r="119" spans="5:26" ht="15" thickBot="1" x14ac:dyDescent="0.35">
      <c r="G119" s="57"/>
      <c r="H119" s="48">
        <f>MAX(K119:N119)+MAX(T119:W119)</f>
        <v>1</v>
      </c>
      <c r="I119" s="32" t="s">
        <v>112</v>
      </c>
      <c r="J119" s="32"/>
      <c r="K119" s="32"/>
      <c r="L119" s="32"/>
      <c r="M119" s="32"/>
      <c r="N119" s="30">
        <v>1</v>
      </c>
      <c r="O119" s="124">
        <v>1</v>
      </c>
      <c r="P119" s="124"/>
      <c r="Q119" s="103"/>
      <c r="R119" s="33"/>
      <c r="S119" s="33"/>
      <c r="T119" s="32"/>
      <c r="U119" s="32"/>
      <c r="V119" s="32"/>
      <c r="W119" s="32"/>
      <c r="Y119" s="124">
        <f t="shared" ref="Y119:Y127" si="19">(T119+U119)*$Y$3</f>
        <v>0</v>
      </c>
      <c r="Z119" s="124"/>
    </row>
    <row r="120" spans="5:26" x14ac:dyDescent="0.3">
      <c r="G120" s="57" t="s">
        <v>419</v>
      </c>
      <c r="H120" s="48">
        <f>MAX(K120:N120)+MAX(U120:X120)</f>
        <v>0</v>
      </c>
      <c r="I120" s="246" t="s">
        <v>416</v>
      </c>
      <c r="J120" s="191">
        <v>1</v>
      </c>
      <c r="K120" s="191"/>
      <c r="L120" s="191"/>
      <c r="M120" s="191"/>
      <c r="N120" s="241"/>
      <c r="O120" s="124">
        <f t="shared" ref="O120:O127" si="20">(J120+K120)*$Y$3</f>
        <v>0.5</v>
      </c>
      <c r="P120" s="124"/>
      <c r="Q120" s="103"/>
      <c r="R120" s="33"/>
      <c r="S120" s="33"/>
      <c r="T120" s="32"/>
      <c r="U120" s="32"/>
      <c r="V120" s="32"/>
      <c r="W120" s="32"/>
      <c r="Y120" s="124">
        <f t="shared" si="19"/>
        <v>0</v>
      </c>
      <c r="Z120" s="124"/>
    </row>
    <row r="121" spans="5:26" x14ac:dyDescent="0.3">
      <c r="G121" s="58"/>
      <c r="H121" s="48">
        <f>MAX(K121:N121)+MAX(U121:X121)</f>
        <v>1</v>
      </c>
      <c r="I121" s="199" t="s">
        <v>33</v>
      </c>
      <c r="J121" s="39"/>
      <c r="K121" s="39">
        <v>1</v>
      </c>
      <c r="L121" s="39"/>
      <c r="M121" s="39">
        <v>1</v>
      </c>
      <c r="N121" s="62"/>
      <c r="O121" s="124">
        <f t="shared" si="20"/>
        <v>0.5</v>
      </c>
      <c r="P121" s="124"/>
      <c r="Q121" s="103"/>
      <c r="R121" s="33"/>
      <c r="S121" s="33"/>
      <c r="T121" s="32"/>
      <c r="U121" s="32"/>
      <c r="V121" s="32"/>
      <c r="W121" s="32"/>
      <c r="Y121" s="124">
        <f t="shared" si="19"/>
        <v>0</v>
      </c>
      <c r="Z121" s="124"/>
    </row>
    <row r="122" spans="5:26" x14ac:dyDescent="0.3">
      <c r="G122" s="110"/>
      <c r="H122" s="48">
        <f>MAX(K121:N121)+MAX(U121:X121)</f>
        <v>1</v>
      </c>
      <c r="I122" s="199" t="s">
        <v>394</v>
      </c>
      <c r="J122" s="39"/>
      <c r="K122" s="39">
        <v>1</v>
      </c>
      <c r="L122" s="39"/>
      <c r="M122" s="39"/>
      <c r="N122" s="62"/>
      <c r="O122" s="124">
        <f t="shared" si="20"/>
        <v>0.5</v>
      </c>
      <c r="P122" s="124"/>
      <c r="Q122" s="103"/>
      <c r="R122" s="33"/>
      <c r="S122" s="33"/>
      <c r="T122" s="32"/>
      <c r="U122" s="32"/>
      <c r="V122" s="32"/>
      <c r="W122" s="32"/>
      <c r="Y122" s="124">
        <f t="shared" si="19"/>
        <v>0</v>
      </c>
      <c r="Z122" s="124"/>
    </row>
    <row r="123" spans="5:26" ht="15" thickBot="1" x14ac:dyDescent="0.35">
      <c r="G123" s="110"/>
      <c r="H123" s="48">
        <f>MAX(K123:N123)+MAX(U123:X123)</f>
        <v>0</v>
      </c>
      <c r="I123" s="235" t="s">
        <v>420</v>
      </c>
      <c r="J123" s="41">
        <v>2</v>
      </c>
      <c r="K123" s="41"/>
      <c r="L123" s="41"/>
      <c r="M123" s="41"/>
      <c r="N123" s="242"/>
      <c r="O123" s="124">
        <f t="shared" si="20"/>
        <v>1</v>
      </c>
      <c r="P123" s="141"/>
      <c r="Q123" s="157"/>
      <c r="R123" s="43"/>
      <c r="S123" s="32"/>
      <c r="U123" s="32"/>
      <c r="X123" s="15"/>
      <c r="Y123" s="124">
        <f t="shared" si="19"/>
        <v>0</v>
      </c>
      <c r="Z123" s="141"/>
    </row>
    <row r="124" spans="5:26" x14ac:dyDescent="0.3">
      <c r="G124" s="110"/>
      <c r="H124" s="48">
        <f t="shared" ref="H124:H126" si="21">MAX(K124:N124)+MAX(U124:X124)</f>
        <v>0</v>
      </c>
      <c r="O124" s="124">
        <f t="shared" si="20"/>
        <v>0</v>
      </c>
      <c r="P124" s="141"/>
      <c r="Q124" s="157"/>
      <c r="R124" s="43"/>
      <c r="S124" s="32"/>
      <c r="U124" s="32"/>
      <c r="X124" s="15"/>
      <c r="Y124" s="124">
        <f t="shared" si="19"/>
        <v>0</v>
      </c>
      <c r="Z124" s="141"/>
    </row>
    <row r="125" spans="5:26" x14ac:dyDescent="0.3">
      <c r="G125" s="110"/>
      <c r="H125" s="48">
        <f t="shared" si="21"/>
        <v>1</v>
      </c>
      <c r="I125" s="371" t="s">
        <v>421</v>
      </c>
      <c r="J125" s="32"/>
      <c r="K125" s="32"/>
      <c r="L125" s="32">
        <v>1</v>
      </c>
      <c r="M125" s="32">
        <v>1</v>
      </c>
      <c r="O125" s="124">
        <f t="shared" si="20"/>
        <v>0</v>
      </c>
      <c r="P125" s="141"/>
      <c r="Q125" s="157"/>
      <c r="R125" s="43"/>
      <c r="S125" s="32"/>
      <c r="U125" s="32"/>
      <c r="X125" s="15"/>
      <c r="Y125" s="124">
        <f t="shared" si="19"/>
        <v>0</v>
      </c>
      <c r="Z125" s="141"/>
    </row>
    <row r="126" spans="5:26" x14ac:dyDescent="0.3">
      <c r="G126" s="110"/>
      <c r="H126" s="48">
        <f t="shared" si="21"/>
        <v>0</v>
      </c>
      <c r="O126" s="124">
        <f t="shared" si="20"/>
        <v>0</v>
      </c>
      <c r="P126" s="141"/>
      <c r="Q126" s="157"/>
      <c r="R126" s="43"/>
      <c r="S126" s="32"/>
      <c r="U126" s="32"/>
      <c r="X126" s="15"/>
      <c r="Y126" s="124">
        <f t="shared" si="19"/>
        <v>0</v>
      </c>
      <c r="Z126" s="141"/>
    </row>
    <row r="127" spans="5:26" ht="15" thickBot="1" x14ac:dyDescent="0.35">
      <c r="G127" s="44"/>
      <c r="H127" s="149">
        <f>MAX(K127:N127)+MAX(U127:X127)</f>
        <v>0</v>
      </c>
      <c r="I127" s="13"/>
      <c r="J127" s="13"/>
      <c r="K127" s="13"/>
      <c r="L127" s="13"/>
      <c r="M127" s="13"/>
      <c r="N127" s="35"/>
      <c r="O127" s="139">
        <f t="shared" si="20"/>
        <v>0</v>
      </c>
      <c r="P127" s="139"/>
      <c r="Q127" s="158"/>
      <c r="R127" s="44"/>
      <c r="S127" s="35"/>
      <c r="T127" s="13"/>
      <c r="U127" s="35"/>
      <c r="V127" s="13"/>
      <c r="W127" s="13"/>
      <c r="X127" s="14"/>
      <c r="Y127" s="139">
        <f t="shared" si="19"/>
        <v>0</v>
      </c>
      <c r="Z127" s="139"/>
    </row>
  </sheetData>
  <mergeCells count="1">
    <mergeCell ref="T4:U4"/>
  </mergeCells>
  <conditionalFormatting sqref="D44">
    <cfRule type="cellIs" dxfId="14" priority="4" operator="equal">
      <formula>0</formula>
    </cfRule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2">
    <cfRule type="cellIs" dxfId="11" priority="1" operator="lessThan">
      <formula>0</formula>
    </cfRule>
    <cfRule type="cellIs" dxfId="10" priority="2" operator="equal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23F5-E4FF-47C0-8C61-1D27913C96D1}">
  <sheetPr>
    <tabColor theme="8" tint="0.79998168889431442"/>
  </sheetPr>
  <dimension ref="A1:Z106"/>
  <sheetViews>
    <sheetView zoomScale="70" zoomScaleNormal="70" workbookViewId="0">
      <selection activeCell="AB4" sqref="AB4"/>
    </sheetView>
  </sheetViews>
  <sheetFormatPr defaultColWidth="9.109375" defaultRowHeight="14.4" x14ac:dyDescent="0.3"/>
  <cols>
    <col min="2" max="2" width="10.6640625" customWidth="1"/>
    <col min="3" max="3" width="20" customWidth="1"/>
    <col min="5" max="6" width="4.109375" customWidth="1"/>
    <col min="7" max="7" width="19" customWidth="1"/>
    <col min="8" max="8" width="5.5546875" style="10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20.44140625" customWidth="1"/>
    <col min="19" max="19" width="28.5546875" customWidth="1"/>
    <col min="20" max="24" width="6" customWidth="1"/>
    <col min="26" max="26" width="6.5546875" customWidth="1"/>
  </cols>
  <sheetData>
    <row r="1" spans="1:26" ht="15" thickBot="1" x14ac:dyDescent="0.35"/>
    <row r="2" spans="1:26" x14ac:dyDescent="0.3">
      <c r="C2" s="24" t="s">
        <v>26</v>
      </c>
      <c r="D2" s="24">
        <f>D45+D3+D4</f>
        <v>14.200000000000001</v>
      </c>
      <c r="I2" s="9" t="s">
        <v>30</v>
      </c>
      <c r="J2" s="7">
        <f t="shared" ref="J2:P2" si="0">J6+T6</f>
        <v>38</v>
      </c>
      <c r="K2" s="7">
        <f t="shared" si="0"/>
        <v>38</v>
      </c>
      <c r="L2" s="7">
        <f t="shared" si="0"/>
        <v>39</v>
      </c>
      <c r="M2" s="7">
        <f t="shared" si="0"/>
        <v>39</v>
      </c>
      <c r="N2" s="7">
        <f t="shared" si="0"/>
        <v>5</v>
      </c>
      <c r="O2" s="7">
        <f t="shared" si="0"/>
        <v>38</v>
      </c>
      <c r="P2" s="7">
        <f t="shared" si="0"/>
        <v>0</v>
      </c>
      <c r="W2" s="76" t="s">
        <v>144</v>
      </c>
      <c r="X2" s="77"/>
      <c r="Y2" s="78">
        <v>0.2</v>
      </c>
      <c r="Z2" s="79"/>
    </row>
    <row r="3" spans="1:26" ht="15" thickBot="1" x14ac:dyDescent="0.35">
      <c r="C3" s="23" t="s">
        <v>94</v>
      </c>
      <c r="D3" s="23"/>
      <c r="W3" s="80" t="s">
        <v>142</v>
      </c>
      <c r="X3" s="81"/>
      <c r="Y3" s="82">
        <v>0.5</v>
      </c>
    </row>
    <row r="4" spans="1:26" ht="15" thickBot="1" x14ac:dyDescent="0.35">
      <c r="C4" s="23" t="s">
        <v>95</v>
      </c>
      <c r="D4" s="23">
        <v>1</v>
      </c>
      <c r="I4" s="1" t="s">
        <v>14</v>
      </c>
      <c r="J4" s="1"/>
      <c r="K4" s="1"/>
      <c r="Q4" s="54"/>
      <c r="R4" s="3" t="s">
        <v>10</v>
      </c>
      <c r="S4" s="3"/>
      <c r="T4" s="373" t="s">
        <v>9</v>
      </c>
      <c r="U4" s="373"/>
    </row>
    <row r="5" spans="1:26" ht="15.6" thickTop="1" thickBot="1" x14ac:dyDescent="0.35">
      <c r="G5" s="83" t="s">
        <v>148</v>
      </c>
      <c r="H5" s="84">
        <f>SUM(H8:H101)</f>
        <v>63</v>
      </c>
      <c r="I5" s="1" t="s">
        <v>8</v>
      </c>
      <c r="J5" s="85" t="s">
        <v>143</v>
      </c>
      <c r="K5" s="2" t="s">
        <v>132</v>
      </c>
      <c r="L5" s="2" t="s">
        <v>63</v>
      </c>
      <c r="M5" s="2" t="s">
        <v>133</v>
      </c>
      <c r="N5" s="2" t="s">
        <v>134</v>
      </c>
      <c r="O5" s="2" t="s">
        <v>25</v>
      </c>
      <c r="P5" s="2" t="s">
        <v>149</v>
      </c>
      <c r="Q5" s="54"/>
      <c r="R5" s="3" t="s">
        <v>8</v>
      </c>
      <c r="S5" s="3"/>
      <c r="T5" s="86" t="s">
        <v>143</v>
      </c>
      <c r="U5" s="4" t="s">
        <v>132</v>
      </c>
      <c r="V5" s="4" t="s">
        <v>63</v>
      </c>
      <c r="W5" s="4" t="s">
        <v>133</v>
      </c>
      <c r="X5" s="4" t="s">
        <v>134</v>
      </c>
      <c r="Y5" s="4" t="s">
        <v>25</v>
      </c>
      <c r="Z5" s="2" t="s">
        <v>149</v>
      </c>
    </row>
    <row r="6" spans="1:26" ht="15" thickBot="1" x14ac:dyDescent="0.35">
      <c r="A6" s="87"/>
      <c r="B6" s="212" t="s">
        <v>0</v>
      </c>
      <c r="C6" s="212" t="s">
        <v>4</v>
      </c>
      <c r="D6" s="12" t="s">
        <v>5</v>
      </c>
      <c r="G6" s="88" t="s">
        <v>139</v>
      </c>
      <c r="H6" s="89">
        <f>H5*50</f>
        <v>3150</v>
      </c>
      <c r="J6" s="7">
        <f t="shared" ref="J6:P6" si="1">SUM(J10:J177)</f>
        <v>0</v>
      </c>
      <c r="K6" s="7">
        <f t="shared" si="1"/>
        <v>0</v>
      </c>
      <c r="L6" s="7">
        <f t="shared" si="1"/>
        <v>23</v>
      </c>
      <c r="M6" s="7">
        <f t="shared" si="1"/>
        <v>24</v>
      </c>
      <c r="N6" s="7">
        <f t="shared" si="1"/>
        <v>5</v>
      </c>
      <c r="O6" s="7">
        <f t="shared" si="1"/>
        <v>0</v>
      </c>
      <c r="P6" s="7">
        <f t="shared" si="1"/>
        <v>0</v>
      </c>
      <c r="Q6" s="54"/>
      <c r="T6" s="7">
        <f t="shared" ref="T6:Z6" si="2">SUM(T14:T177)</f>
        <v>38</v>
      </c>
      <c r="U6" s="7">
        <f t="shared" si="2"/>
        <v>38</v>
      </c>
      <c r="V6" s="7">
        <f t="shared" si="2"/>
        <v>16</v>
      </c>
      <c r="W6" s="7">
        <f t="shared" si="2"/>
        <v>15</v>
      </c>
      <c r="X6" s="7">
        <f t="shared" si="2"/>
        <v>0</v>
      </c>
      <c r="Y6" s="7">
        <f t="shared" si="2"/>
        <v>38</v>
      </c>
      <c r="Z6" s="7">
        <f t="shared" si="2"/>
        <v>0</v>
      </c>
    </row>
    <row r="7" spans="1:26" ht="15.6" thickTop="1" thickBot="1" x14ac:dyDescent="0.35">
      <c r="A7" s="90"/>
      <c r="B7" t="s">
        <v>180</v>
      </c>
      <c r="C7" t="s">
        <v>190</v>
      </c>
      <c r="D7" s="15">
        <v>13</v>
      </c>
      <c r="Q7" s="54"/>
    </row>
    <row r="8" spans="1:26" ht="15" thickBot="1" x14ac:dyDescent="0.35">
      <c r="A8" s="20"/>
      <c r="B8" t="s">
        <v>224</v>
      </c>
      <c r="C8" t="s">
        <v>245</v>
      </c>
      <c r="D8" s="15">
        <v>10</v>
      </c>
      <c r="G8" s="91" t="s">
        <v>227</v>
      </c>
      <c r="H8" s="92" t="s">
        <v>47</v>
      </c>
      <c r="I8" s="93" t="s">
        <v>150</v>
      </c>
      <c r="J8" s="94" t="s">
        <v>143</v>
      </c>
      <c r="K8" s="95" t="s">
        <v>132</v>
      </c>
      <c r="L8" s="95" t="s">
        <v>63</v>
      </c>
      <c r="M8" s="95" t="s">
        <v>133</v>
      </c>
      <c r="N8" s="95" t="s">
        <v>134</v>
      </c>
      <c r="O8" s="96" t="s">
        <v>25</v>
      </c>
      <c r="P8" s="96" t="s">
        <v>149</v>
      </c>
      <c r="Q8" s="97"/>
      <c r="R8" s="93" t="s">
        <v>32</v>
      </c>
      <c r="S8" s="93" t="s">
        <v>150</v>
      </c>
      <c r="T8" s="94" t="s">
        <v>143</v>
      </c>
      <c r="U8" s="95" t="s">
        <v>132</v>
      </c>
      <c r="V8" s="95" t="s">
        <v>63</v>
      </c>
      <c r="W8" s="95" t="s">
        <v>133</v>
      </c>
      <c r="X8" s="95" t="s">
        <v>134</v>
      </c>
      <c r="Y8" s="96" t="s">
        <v>25</v>
      </c>
      <c r="Z8" s="96" t="s">
        <v>149</v>
      </c>
    </row>
    <row r="9" spans="1:26" ht="15" thickBot="1" x14ac:dyDescent="0.35">
      <c r="A9" s="20"/>
      <c r="B9" t="s">
        <v>28</v>
      </c>
      <c r="C9" t="s">
        <v>278</v>
      </c>
      <c r="D9" s="15">
        <v>9</v>
      </c>
      <c r="G9" s="47" t="s">
        <v>151</v>
      </c>
      <c r="H9" s="98" t="s">
        <v>152</v>
      </c>
      <c r="I9" s="231" t="s">
        <v>250</v>
      </c>
      <c r="J9" s="100"/>
      <c r="K9" s="100"/>
      <c r="L9" s="100"/>
      <c r="M9" s="100"/>
      <c r="N9" s="101"/>
      <c r="O9" s="102"/>
      <c r="P9" s="102"/>
      <c r="Q9" s="103"/>
      <c r="R9" s="99"/>
      <c r="S9" s="231" t="s">
        <v>250</v>
      </c>
      <c r="T9" s="100"/>
      <c r="U9" s="100"/>
      <c r="V9" s="100"/>
      <c r="W9" s="100"/>
      <c r="X9" s="101"/>
      <c r="Y9" s="102"/>
      <c r="Z9" s="102"/>
    </row>
    <row r="10" spans="1:26" x14ac:dyDescent="0.3">
      <c r="A10" s="20"/>
      <c r="B10" t="s">
        <v>2</v>
      </c>
      <c r="D10" s="15">
        <v>0</v>
      </c>
      <c r="G10" s="43" t="s">
        <v>153</v>
      </c>
      <c r="H10" s="104" t="s">
        <v>152</v>
      </c>
      <c r="I10" s="105"/>
      <c r="J10" s="18"/>
      <c r="K10" s="18"/>
      <c r="L10" s="18"/>
      <c r="M10" s="18"/>
      <c r="N10" s="26"/>
      <c r="O10" s="106"/>
      <c r="P10" s="106"/>
      <c r="Q10" s="103"/>
      <c r="R10" s="105"/>
      <c r="S10" s="105"/>
      <c r="T10" s="18"/>
      <c r="U10" s="18"/>
      <c r="V10" s="18"/>
      <c r="W10" s="18"/>
      <c r="X10" s="26"/>
      <c r="Y10" s="106"/>
      <c r="Z10" s="106"/>
    </row>
    <row r="11" spans="1:26" x14ac:dyDescent="0.3">
      <c r="A11" s="20"/>
      <c r="B11" t="s">
        <v>53</v>
      </c>
      <c r="D11" s="15">
        <v>0</v>
      </c>
      <c r="G11" s="43"/>
      <c r="H11" s="104" t="s">
        <v>152</v>
      </c>
      <c r="I11" s="105"/>
      <c r="J11" s="18"/>
      <c r="K11" s="18"/>
      <c r="L11" s="18"/>
      <c r="M11" s="18"/>
      <c r="N11" s="26"/>
      <c r="O11" s="106"/>
      <c r="P11" s="106"/>
      <c r="Q11" s="103"/>
      <c r="R11" s="105"/>
      <c r="S11" s="105"/>
      <c r="T11" s="18"/>
      <c r="U11" s="18"/>
      <c r="V11" s="18"/>
      <c r="W11" s="18"/>
      <c r="X11" s="26"/>
      <c r="Y11" s="106"/>
      <c r="Z11" s="106"/>
    </row>
    <row r="12" spans="1:26" ht="15" thickBot="1" x14ac:dyDescent="0.35">
      <c r="A12" s="20"/>
      <c r="C12" s="30"/>
      <c r="D12" s="15"/>
      <c r="G12" s="43"/>
      <c r="H12" s="104" t="s">
        <v>152</v>
      </c>
      <c r="I12" s="105"/>
      <c r="J12" s="18"/>
      <c r="K12" s="18"/>
      <c r="L12" s="18"/>
      <c r="M12" s="18"/>
      <c r="N12" s="26"/>
      <c r="O12" s="106"/>
      <c r="P12" s="106"/>
      <c r="Q12" s="103"/>
      <c r="R12" s="105"/>
      <c r="S12" s="105"/>
      <c r="T12" s="18"/>
      <c r="U12" s="18"/>
      <c r="V12" s="18"/>
      <c r="W12" s="18"/>
      <c r="X12" s="26"/>
      <c r="Y12" s="106"/>
      <c r="Z12" s="106"/>
    </row>
    <row r="13" spans="1:26" ht="15" thickBot="1" x14ac:dyDescent="0.35">
      <c r="A13" s="20"/>
      <c r="B13" s="30" t="s">
        <v>93</v>
      </c>
      <c r="D13" s="15"/>
      <c r="G13" s="45" t="s">
        <v>276</v>
      </c>
      <c r="H13" s="92" t="s">
        <v>47</v>
      </c>
      <c r="I13" s="93" t="s">
        <v>150</v>
      </c>
      <c r="J13" s="94" t="s">
        <v>143</v>
      </c>
      <c r="K13" s="95" t="s">
        <v>132</v>
      </c>
      <c r="L13" s="95" t="s">
        <v>63</v>
      </c>
      <c r="M13" s="95" t="s">
        <v>133</v>
      </c>
      <c r="N13" s="95" t="s">
        <v>134</v>
      </c>
      <c r="O13" s="96" t="s">
        <v>25</v>
      </c>
      <c r="P13" s="96" t="s">
        <v>149</v>
      </c>
      <c r="Q13" s="97"/>
      <c r="R13" s="93" t="s">
        <v>32</v>
      </c>
      <c r="S13" s="93" t="s">
        <v>150</v>
      </c>
      <c r="T13" s="94" t="s">
        <v>143</v>
      </c>
      <c r="U13" s="95" t="s">
        <v>132</v>
      </c>
      <c r="V13" s="95" t="s">
        <v>63</v>
      </c>
      <c r="W13" s="95" t="s">
        <v>133</v>
      </c>
      <c r="X13" s="95" t="s">
        <v>134</v>
      </c>
      <c r="Y13" s="96" t="s">
        <v>25</v>
      </c>
      <c r="Z13" s="96" t="s">
        <v>149</v>
      </c>
    </row>
    <row r="14" spans="1:26" ht="15" thickBot="1" x14ac:dyDescent="0.35">
      <c r="A14" s="20"/>
      <c r="C14" s="5" t="s">
        <v>7</v>
      </c>
      <c r="D14" s="107">
        <f>SUM(D7:D13)</f>
        <v>32</v>
      </c>
      <c r="G14" s="46" t="s">
        <v>101</v>
      </c>
      <c r="H14" s="59" t="s">
        <v>152</v>
      </c>
      <c r="I14" s="109" t="s">
        <v>360</v>
      </c>
      <c r="J14" s="64"/>
      <c r="K14" s="64"/>
      <c r="L14" s="64">
        <v>1</v>
      </c>
      <c r="M14" s="64">
        <v>1</v>
      </c>
      <c r="N14" s="66"/>
      <c r="O14" s="69"/>
      <c r="P14" s="69"/>
      <c r="Q14" s="190"/>
      <c r="R14" s="69"/>
      <c r="S14" s="68"/>
      <c r="T14" s="64"/>
      <c r="U14" s="64"/>
      <c r="V14" s="64"/>
      <c r="W14" s="64"/>
      <c r="X14" s="225"/>
      <c r="Y14" s="69"/>
      <c r="Z14" s="69"/>
    </row>
    <row r="15" spans="1:26" ht="15.6" thickTop="1" thickBot="1" x14ac:dyDescent="0.35">
      <c r="A15" s="21"/>
      <c r="B15" s="13"/>
      <c r="C15" s="13"/>
      <c r="D15" s="14"/>
      <c r="G15" s="110" t="s">
        <v>155</v>
      </c>
      <c r="H15" s="61" t="s">
        <v>152</v>
      </c>
      <c r="I15" s="151" t="s">
        <v>220</v>
      </c>
      <c r="J15" s="152"/>
      <c r="K15" s="152"/>
      <c r="L15" s="152">
        <v>2</v>
      </c>
      <c r="M15" s="152">
        <v>2</v>
      </c>
      <c r="N15" s="153"/>
      <c r="O15" s="154"/>
      <c r="P15" s="154"/>
      <c r="Q15" s="158"/>
      <c r="R15" s="154"/>
      <c r="S15" s="226"/>
      <c r="T15" s="152"/>
      <c r="U15" s="152"/>
      <c r="V15" s="152"/>
      <c r="W15" s="152"/>
      <c r="X15" s="227"/>
      <c r="Y15" s="115"/>
      <c r="Z15" s="115"/>
    </row>
    <row r="16" spans="1:26" ht="15" thickBot="1" x14ac:dyDescent="0.35">
      <c r="G16" s="110">
        <f>SUM(H16:H28)</f>
        <v>14</v>
      </c>
      <c r="H16" s="135">
        <f>MAX(K16:N16)+MAX(U16:X16)</f>
        <v>1</v>
      </c>
      <c r="I16" s="20" t="s">
        <v>29</v>
      </c>
      <c r="N16">
        <v>1</v>
      </c>
      <c r="O16" s="119">
        <f>(J16+K16)*$Y$3</f>
        <v>0</v>
      </c>
      <c r="P16" s="119"/>
      <c r="Q16" s="157"/>
      <c r="R16" s="279" t="s">
        <v>235</v>
      </c>
      <c r="S16" s="192" t="s">
        <v>40</v>
      </c>
      <c r="T16" s="191">
        <v>2</v>
      </c>
      <c r="U16" s="191"/>
      <c r="V16" s="191"/>
      <c r="W16" s="191"/>
      <c r="X16" s="241"/>
      <c r="Y16" s="155">
        <f>(T16+U16)*$Y$3</f>
        <v>1</v>
      </c>
      <c r="Z16" s="119"/>
    </row>
    <row r="17" spans="1:26" x14ac:dyDescent="0.3">
      <c r="A17" s="19" t="s">
        <v>18</v>
      </c>
      <c r="B17" s="11"/>
      <c r="C17" s="11" t="s">
        <v>12</v>
      </c>
      <c r="D17" s="123">
        <f>(J6+K6)*$Y$3</f>
        <v>0</v>
      </c>
      <c r="G17" s="110"/>
      <c r="H17" s="135">
        <f t="shared" ref="H17:H28" si="3">MAX(K17:N17)+MAX(U17:X17)</f>
        <v>2</v>
      </c>
      <c r="I17" s="20"/>
      <c r="O17" s="119">
        <f t="shared" ref="O17:O28" si="4">(J17+K17)*$Y$3</f>
        <v>0</v>
      </c>
      <c r="P17" s="119"/>
      <c r="Q17" s="157"/>
      <c r="R17" s="28"/>
      <c r="S17" s="316" t="s">
        <v>209</v>
      </c>
      <c r="T17" s="9"/>
      <c r="U17" s="9">
        <v>2</v>
      </c>
      <c r="V17" s="9"/>
      <c r="W17" s="9"/>
      <c r="X17" s="31"/>
      <c r="Y17" s="155">
        <f t="shared" ref="Y17:Y28" si="5">(T17+U17)*$Y$3</f>
        <v>1</v>
      </c>
      <c r="Z17" s="119"/>
    </row>
    <row r="18" spans="1:26" ht="15" thickBot="1" x14ac:dyDescent="0.35">
      <c r="A18" s="20"/>
      <c r="C18" s="5" t="s">
        <v>13</v>
      </c>
      <c r="D18" s="125">
        <f>(J2+K2)*$Y$2</f>
        <v>15.200000000000001</v>
      </c>
      <c r="G18" s="110"/>
      <c r="H18" s="135"/>
      <c r="I18" s="20"/>
      <c r="O18" s="119"/>
      <c r="P18" s="119"/>
      <c r="Q18" s="157"/>
      <c r="R18" s="28"/>
      <c r="S18" s="316" t="s">
        <v>371</v>
      </c>
      <c r="T18" s="9">
        <v>3</v>
      </c>
      <c r="U18" s="9"/>
      <c r="V18" s="9"/>
      <c r="W18" s="9"/>
      <c r="X18" s="31"/>
      <c r="Y18" s="155">
        <f t="shared" si="5"/>
        <v>1.5</v>
      </c>
      <c r="Z18" s="119"/>
    </row>
    <row r="19" spans="1:26" ht="15.6" thickTop="1" thickBot="1" x14ac:dyDescent="0.35">
      <c r="A19" s="21"/>
      <c r="B19" s="13"/>
      <c r="C19" s="126" t="s">
        <v>7</v>
      </c>
      <c r="D19" s="127">
        <f>SUM(D17:D18)</f>
        <v>15.200000000000001</v>
      </c>
      <c r="G19" s="110"/>
      <c r="H19" s="135">
        <f t="shared" si="3"/>
        <v>0</v>
      </c>
      <c r="I19" s="20"/>
      <c r="O19" s="119">
        <f t="shared" si="4"/>
        <v>0</v>
      </c>
      <c r="P19" s="119"/>
      <c r="Q19" s="157"/>
      <c r="R19" s="28"/>
      <c r="S19" s="38" t="s">
        <v>236</v>
      </c>
      <c r="T19" s="9">
        <v>2</v>
      </c>
      <c r="U19" s="9"/>
      <c r="V19" s="9"/>
      <c r="W19" s="9"/>
      <c r="X19" s="31"/>
      <c r="Y19" s="155">
        <f t="shared" si="5"/>
        <v>1</v>
      </c>
      <c r="Z19" s="124"/>
    </row>
    <row r="20" spans="1:26" x14ac:dyDescent="0.3">
      <c r="G20" s="43"/>
      <c r="H20" s="135">
        <f t="shared" si="3"/>
        <v>3</v>
      </c>
      <c r="I20" s="33" t="s">
        <v>81</v>
      </c>
      <c r="J20" s="32"/>
      <c r="K20" s="32"/>
      <c r="L20" s="32"/>
      <c r="M20" s="32">
        <v>1</v>
      </c>
      <c r="N20" s="32"/>
      <c r="O20" s="119">
        <f t="shared" si="4"/>
        <v>0</v>
      </c>
      <c r="P20" s="124"/>
      <c r="Q20" s="157"/>
      <c r="R20" s="28"/>
      <c r="S20" s="316" t="s">
        <v>321</v>
      </c>
      <c r="T20" s="9"/>
      <c r="U20" s="9">
        <v>2</v>
      </c>
      <c r="V20" s="9">
        <v>1</v>
      </c>
      <c r="W20" s="9">
        <v>1</v>
      </c>
      <c r="X20" s="31"/>
      <c r="Y20" s="155">
        <f t="shared" si="5"/>
        <v>1</v>
      </c>
      <c r="Z20" s="124"/>
    </row>
    <row r="21" spans="1:26" ht="15" thickBot="1" x14ac:dyDescent="0.35">
      <c r="G21" s="43"/>
      <c r="H21" s="135">
        <f t="shared" si="3"/>
        <v>1</v>
      </c>
      <c r="I21" s="217"/>
      <c r="J21" s="32"/>
      <c r="K21" s="32"/>
      <c r="L21" s="32"/>
      <c r="M21" s="32"/>
      <c r="N21" s="32"/>
      <c r="O21" s="119">
        <f t="shared" si="4"/>
        <v>0</v>
      </c>
      <c r="P21" s="124"/>
      <c r="Q21" s="157"/>
      <c r="R21" s="28"/>
      <c r="S21" s="38" t="s">
        <v>59</v>
      </c>
      <c r="T21" s="9"/>
      <c r="U21" s="9">
        <v>1</v>
      </c>
      <c r="V21" s="9"/>
      <c r="W21" s="9"/>
      <c r="X21" s="31"/>
      <c r="Y21" s="155">
        <f t="shared" si="5"/>
        <v>0.5</v>
      </c>
      <c r="Z21" s="124"/>
    </row>
    <row r="22" spans="1:26" ht="15" thickBot="1" x14ac:dyDescent="0.35">
      <c r="A22" s="128" t="s">
        <v>156</v>
      </c>
      <c r="B22" s="11"/>
      <c r="C22" s="11"/>
      <c r="D22" s="12"/>
      <c r="G22" s="43"/>
      <c r="H22" s="135">
        <f t="shared" si="3"/>
        <v>2</v>
      </c>
      <c r="I22" s="217"/>
      <c r="J22" s="32"/>
      <c r="K22" s="32"/>
      <c r="L22" s="32"/>
      <c r="M22" s="32"/>
      <c r="N22" s="32"/>
      <c r="O22" s="119">
        <f t="shared" si="4"/>
        <v>0</v>
      </c>
      <c r="P22" s="124"/>
      <c r="Q22" s="157"/>
      <c r="R22" s="29"/>
      <c r="S22" s="317" t="s">
        <v>320</v>
      </c>
      <c r="T22" s="22"/>
      <c r="U22" s="22">
        <v>2</v>
      </c>
      <c r="V22" s="22"/>
      <c r="W22" s="22"/>
      <c r="X22" s="237"/>
      <c r="Y22" s="155">
        <f t="shared" si="5"/>
        <v>1</v>
      </c>
      <c r="Z22" s="124"/>
    </row>
    <row r="23" spans="1:26" x14ac:dyDescent="0.3">
      <c r="A23" s="129"/>
      <c r="B23" s="70" t="s">
        <v>147</v>
      </c>
      <c r="C23" s="70"/>
      <c r="D23" s="71"/>
      <c r="G23" s="43"/>
      <c r="H23" s="135">
        <f t="shared" si="3"/>
        <v>1</v>
      </c>
      <c r="I23" s="33"/>
      <c r="J23" s="32"/>
      <c r="K23" s="32"/>
      <c r="L23" s="32"/>
      <c r="M23" s="32"/>
      <c r="N23" s="32"/>
      <c r="O23" s="119">
        <f t="shared" si="4"/>
        <v>0</v>
      </c>
      <c r="P23" s="124"/>
      <c r="Q23" s="157"/>
      <c r="R23" s="42" t="s">
        <v>326</v>
      </c>
      <c r="S23" t="s">
        <v>327</v>
      </c>
      <c r="U23">
        <v>1</v>
      </c>
      <c r="X23" s="15"/>
      <c r="Y23" s="155">
        <f t="shared" si="5"/>
        <v>0.5</v>
      </c>
      <c r="Z23" s="124"/>
    </row>
    <row r="24" spans="1:26" x14ac:dyDescent="0.3">
      <c r="A24" s="20"/>
      <c r="B24" s="72"/>
      <c r="C24" s="16" t="s">
        <v>19</v>
      </c>
      <c r="D24" s="17">
        <f>B24*0.5</f>
        <v>0</v>
      </c>
      <c r="G24" s="43"/>
      <c r="H24" s="135">
        <f t="shared" si="3"/>
        <v>0</v>
      </c>
      <c r="I24" s="33"/>
      <c r="J24" s="32"/>
      <c r="K24" s="32"/>
      <c r="L24" s="32"/>
      <c r="M24" s="32"/>
      <c r="N24" s="32"/>
      <c r="O24" s="119">
        <f t="shared" si="4"/>
        <v>0</v>
      </c>
      <c r="P24" s="124"/>
      <c r="Q24" s="157"/>
      <c r="R24" s="43"/>
      <c r="X24" s="15"/>
      <c r="Y24" s="155">
        <f t="shared" si="5"/>
        <v>0</v>
      </c>
      <c r="Z24" s="124"/>
    </row>
    <row r="25" spans="1:26" ht="15" thickBot="1" x14ac:dyDescent="0.35">
      <c r="A25" s="20"/>
      <c r="B25" s="72">
        <v>0</v>
      </c>
      <c r="C25" s="16" t="s">
        <v>20</v>
      </c>
      <c r="D25" s="17">
        <f>B25</f>
        <v>0</v>
      </c>
      <c r="G25" s="43"/>
      <c r="H25" s="135">
        <f t="shared" si="3"/>
        <v>2</v>
      </c>
      <c r="I25" s="33"/>
      <c r="J25" s="32"/>
      <c r="K25" s="32"/>
      <c r="L25" s="32"/>
      <c r="M25" s="32"/>
      <c r="N25" s="32"/>
      <c r="O25" s="119">
        <f t="shared" si="4"/>
        <v>0</v>
      </c>
      <c r="P25" s="124"/>
      <c r="Q25" s="157"/>
      <c r="R25" s="44" t="s">
        <v>282</v>
      </c>
      <c r="S25" s="13" t="s">
        <v>364</v>
      </c>
      <c r="T25" s="13"/>
      <c r="U25" s="13">
        <v>2</v>
      </c>
      <c r="V25" s="13"/>
      <c r="W25" s="13"/>
      <c r="X25" s="14"/>
      <c r="Y25" s="155">
        <f t="shared" si="5"/>
        <v>1</v>
      </c>
      <c r="Z25" s="124"/>
    </row>
    <row r="26" spans="1:26" x14ac:dyDescent="0.3">
      <c r="A26" s="20"/>
      <c r="B26" s="72">
        <v>1</v>
      </c>
      <c r="C26" s="16" t="s">
        <v>21</v>
      </c>
      <c r="D26" s="17">
        <f>B26</f>
        <v>1</v>
      </c>
      <c r="G26" s="43"/>
      <c r="H26" s="135">
        <f t="shared" si="3"/>
        <v>1</v>
      </c>
      <c r="I26" s="246" t="s">
        <v>277</v>
      </c>
      <c r="J26" s="191"/>
      <c r="K26" s="191"/>
      <c r="L26" s="191">
        <v>1</v>
      </c>
      <c r="M26" s="191">
        <v>1</v>
      </c>
      <c r="N26" s="191"/>
      <c r="O26" s="119">
        <f t="shared" si="4"/>
        <v>0</v>
      </c>
      <c r="P26" s="177"/>
      <c r="Q26" s="190"/>
      <c r="R26" s="42" t="s">
        <v>257</v>
      </c>
      <c r="S26" s="191" t="s">
        <v>256</v>
      </c>
      <c r="T26" s="233">
        <v>1</v>
      </c>
      <c r="U26" s="233"/>
      <c r="V26" s="233">
        <v>0</v>
      </c>
      <c r="W26" s="191"/>
      <c r="X26" s="234"/>
      <c r="Y26" s="155">
        <f t="shared" si="5"/>
        <v>0.5</v>
      </c>
      <c r="Z26" s="124"/>
    </row>
    <row r="27" spans="1:26" ht="15" thickBot="1" x14ac:dyDescent="0.35">
      <c r="A27" s="20"/>
      <c r="B27" s="72">
        <v>4</v>
      </c>
      <c r="C27" s="16" t="s">
        <v>22</v>
      </c>
      <c r="D27" s="17">
        <v>5</v>
      </c>
      <c r="G27" s="43"/>
      <c r="H27" s="135">
        <f t="shared" si="3"/>
        <v>1</v>
      </c>
      <c r="I27" s="235" t="s">
        <v>262</v>
      </c>
      <c r="J27" s="41"/>
      <c r="K27" s="41"/>
      <c r="L27" s="41"/>
      <c r="M27" s="41"/>
      <c r="N27" s="41">
        <v>1</v>
      </c>
      <c r="O27" s="119">
        <f t="shared" si="4"/>
        <v>0</v>
      </c>
      <c r="P27" s="139"/>
      <c r="Q27" s="158"/>
      <c r="R27" s="44"/>
      <c r="S27" s="236"/>
      <c r="T27" s="22"/>
      <c r="U27" s="22"/>
      <c r="V27" s="22"/>
      <c r="W27" s="41"/>
      <c r="X27" s="237"/>
      <c r="Y27" s="155">
        <f t="shared" si="5"/>
        <v>0</v>
      </c>
      <c r="Z27" s="124"/>
    </row>
    <row r="28" spans="1:26" ht="15" thickBot="1" x14ac:dyDescent="0.35">
      <c r="A28" s="21"/>
      <c r="B28" s="73"/>
      <c r="C28" s="74" t="s">
        <v>23</v>
      </c>
      <c r="D28" s="75">
        <f>SUM(D24:D27)</f>
        <v>6</v>
      </c>
      <c r="G28" s="43"/>
      <c r="H28" s="135">
        <f t="shared" si="3"/>
        <v>0</v>
      </c>
      <c r="I28" s="33"/>
      <c r="J28" s="32"/>
      <c r="K28" s="32"/>
      <c r="L28" s="32"/>
      <c r="M28" s="32"/>
      <c r="N28" s="32"/>
      <c r="O28" s="119">
        <f t="shared" si="4"/>
        <v>0</v>
      </c>
      <c r="P28" s="215"/>
      <c r="Q28" s="157"/>
      <c r="R28" s="145"/>
      <c r="S28" s="220"/>
      <c r="T28" s="30"/>
      <c r="U28" s="30"/>
      <c r="V28" s="30"/>
      <c r="W28" s="32"/>
      <c r="X28" s="15"/>
      <c r="Y28" s="155">
        <f t="shared" si="5"/>
        <v>0</v>
      </c>
      <c r="Z28" s="124"/>
    </row>
    <row r="29" spans="1:26" ht="15" thickBot="1" x14ac:dyDescent="0.35">
      <c r="G29" s="45" t="s">
        <v>274</v>
      </c>
      <c r="H29" s="92" t="s">
        <v>47</v>
      </c>
      <c r="I29" s="93" t="s">
        <v>150</v>
      </c>
      <c r="J29" s="94" t="s">
        <v>143</v>
      </c>
      <c r="K29" s="95" t="s">
        <v>132</v>
      </c>
      <c r="L29" s="95" t="s">
        <v>63</v>
      </c>
      <c r="M29" s="95" t="s">
        <v>133</v>
      </c>
      <c r="N29" s="95" t="s">
        <v>134</v>
      </c>
      <c r="O29" s="96" t="s">
        <v>25</v>
      </c>
      <c r="P29" s="96" t="s">
        <v>149</v>
      </c>
      <c r="Q29" s="97"/>
      <c r="R29" s="93" t="s">
        <v>32</v>
      </c>
      <c r="S29" s="93" t="s">
        <v>150</v>
      </c>
      <c r="T29" s="94" t="s">
        <v>143</v>
      </c>
      <c r="U29" s="95" t="s">
        <v>132</v>
      </c>
      <c r="V29" s="95" t="s">
        <v>63</v>
      </c>
      <c r="W29" s="95" t="s">
        <v>133</v>
      </c>
      <c r="X29" s="95" t="s">
        <v>134</v>
      </c>
      <c r="Y29" s="96" t="s">
        <v>25</v>
      </c>
      <c r="Z29" s="96" t="s">
        <v>149</v>
      </c>
    </row>
    <row r="30" spans="1:26" ht="15" thickBot="1" x14ac:dyDescent="0.35">
      <c r="A30" s="128" t="s">
        <v>157</v>
      </c>
      <c r="B30" s="11"/>
      <c r="C30" s="11"/>
      <c r="D30" s="12"/>
      <c r="G30" s="46" t="s">
        <v>101</v>
      </c>
      <c r="H30" s="59" t="s">
        <v>152</v>
      </c>
      <c r="I30" s="109" t="s">
        <v>35</v>
      </c>
      <c r="J30" s="64"/>
      <c r="K30" s="64"/>
      <c r="L30" s="64">
        <v>1</v>
      </c>
      <c r="M30" s="64">
        <v>1</v>
      </c>
      <c r="N30" s="66"/>
      <c r="O30" s="69"/>
      <c r="P30" s="69"/>
      <c r="Q30" s="190"/>
      <c r="R30" s="69"/>
      <c r="S30" s="68"/>
      <c r="T30" s="64"/>
      <c r="U30" s="64"/>
      <c r="V30" s="64"/>
      <c r="W30" s="64"/>
      <c r="X30" s="225"/>
      <c r="Y30" s="69"/>
      <c r="Z30" s="69"/>
    </row>
    <row r="31" spans="1:26" ht="15" thickBot="1" x14ac:dyDescent="0.35">
      <c r="A31" s="129"/>
      <c r="C31" t="s">
        <v>24</v>
      </c>
      <c r="D31" s="15">
        <f>P2</f>
        <v>0</v>
      </c>
      <c r="G31" s="110" t="s">
        <v>155</v>
      </c>
      <c r="H31" s="134" t="s">
        <v>152</v>
      </c>
      <c r="I31" s="151" t="s">
        <v>220</v>
      </c>
      <c r="J31" s="152"/>
      <c r="K31" s="152"/>
      <c r="L31" s="152">
        <v>2</v>
      </c>
      <c r="M31" s="152">
        <v>2</v>
      </c>
      <c r="N31" s="153"/>
      <c r="O31" s="154"/>
      <c r="P31" s="154"/>
      <c r="Q31" s="158"/>
      <c r="R31" s="154"/>
      <c r="S31" s="226"/>
      <c r="T31" s="152"/>
      <c r="U31" s="152"/>
      <c r="V31" s="152"/>
      <c r="W31" s="152"/>
      <c r="X31" s="227"/>
      <c r="Y31" s="115"/>
      <c r="Z31" s="115"/>
    </row>
    <row r="32" spans="1:26" x14ac:dyDescent="0.3">
      <c r="A32" s="20"/>
      <c r="B32" s="70" t="s">
        <v>147</v>
      </c>
      <c r="C32" s="70"/>
      <c r="D32" s="131"/>
      <c r="G32" s="110">
        <f>SUM(H32:H43)</f>
        <v>17</v>
      </c>
      <c r="H32" s="135">
        <f t="shared" ref="H32:H39" si="6">MAX(K32:N32)+MAX(U32:X32)</f>
        <v>4</v>
      </c>
      <c r="I32" s="33" t="s">
        <v>342</v>
      </c>
      <c r="J32" s="32"/>
      <c r="K32" s="32"/>
      <c r="L32" s="32"/>
      <c r="M32" s="32">
        <v>1</v>
      </c>
      <c r="N32" s="32">
        <v>1</v>
      </c>
      <c r="O32" s="263">
        <f t="shared" ref="O32:O39" si="7">(J32+K32)*$Y$3</f>
        <v>0</v>
      </c>
      <c r="P32" s="274"/>
      <c r="Q32" s="264"/>
      <c r="R32" s="48" t="s">
        <v>80</v>
      </c>
      <c r="S32" s="219" t="s">
        <v>290</v>
      </c>
      <c r="T32" s="32">
        <v>1</v>
      </c>
      <c r="U32" s="32"/>
      <c r="V32" s="32">
        <v>3</v>
      </c>
      <c r="W32" s="32">
        <v>3</v>
      </c>
      <c r="X32" s="34"/>
      <c r="Y32" s="124">
        <f t="shared" ref="Y32:Y41" si="8">(T32+U32)*$Y$3</f>
        <v>0.5</v>
      </c>
      <c r="Z32" s="124"/>
    </row>
    <row r="33" spans="1:26" x14ac:dyDescent="0.3">
      <c r="A33" s="20"/>
      <c r="B33" s="72"/>
      <c r="C33" s="16" t="s">
        <v>15</v>
      </c>
      <c r="D33" s="17">
        <f>INT(B33/4)</f>
        <v>0</v>
      </c>
      <c r="G33" s="43"/>
      <c r="H33" s="135">
        <f t="shared" si="6"/>
        <v>1</v>
      </c>
      <c r="I33" s="33" t="s">
        <v>240</v>
      </c>
      <c r="J33" s="32"/>
      <c r="K33" s="32"/>
      <c r="L33" s="32">
        <v>1</v>
      </c>
      <c r="M33" s="32">
        <v>1</v>
      </c>
      <c r="N33" s="32"/>
      <c r="O33" s="263">
        <f t="shared" si="7"/>
        <v>0</v>
      </c>
      <c r="P33" s="263"/>
      <c r="Q33" s="264"/>
      <c r="R33" s="48"/>
      <c r="S33" s="219"/>
      <c r="T33" s="32"/>
      <c r="U33" s="32"/>
      <c r="V33" s="32"/>
      <c r="W33" s="32"/>
      <c r="X33" s="34"/>
      <c r="Y33" s="124">
        <f t="shared" si="8"/>
        <v>0</v>
      </c>
      <c r="Z33" s="124"/>
    </row>
    <row r="34" spans="1:26" x14ac:dyDescent="0.3">
      <c r="A34" s="20"/>
      <c r="B34" s="72"/>
      <c r="C34" s="16" t="s">
        <v>16</v>
      </c>
      <c r="D34" s="17">
        <f>INT(B34/3)</f>
        <v>0</v>
      </c>
      <c r="G34" s="43"/>
      <c r="H34" s="135">
        <f t="shared" si="6"/>
        <v>6</v>
      </c>
      <c r="I34" s="33" t="s">
        <v>406</v>
      </c>
      <c r="J34" s="32"/>
      <c r="K34" s="32"/>
      <c r="L34" s="32">
        <v>3</v>
      </c>
      <c r="M34" s="32">
        <v>3</v>
      </c>
      <c r="N34" s="32"/>
      <c r="O34" s="263">
        <f t="shared" si="7"/>
        <v>0</v>
      </c>
      <c r="P34" s="263"/>
      <c r="Q34" s="264"/>
      <c r="R34" s="48" t="s">
        <v>129</v>
      </c>
      <c r="S34" s="219" t="s">
        <v>295</v>
      </c>
      <c r="T34" s="32">
        <v>3</v>
      </c>
      <c r="U34" s="32"/>
      <c r="V34" s="32">
        <v>3</v>
      </c>
      <c r="W34" s="32">
        <v>2</v>
      </c>
      <c r="X34" s="34"/>
      <c r="Y34" s="124">
        <f t="shared" si="8"/>
        <v>1.5</v>
      </c>
      <c r="Z34" s="124"/>
    </row>
    <row r="35" spans="1:26" x14ac:dyDescent="0.3">
      <c r="A35" s="20"/>
      <c r="B35" s="72"/>
      <c r="C35" s="16" t="s">
        <v>17</v>
      </c>
      <c r="D35" s="17">
        <f>B35</f>
        <v>0</v>
      </c>
      <c r="G35" s="43"/>
      <c r="H35" s="135">
        <f t="shared" si="6"/>
        <v>1</v>
      </c>
      <c r="I35" s="33"/>
      <c r="J35" s="32"/>
      <c r="K35" s="32"/>
      <c r="L35" s="32"/>
      <c r="M35" s="32"/>
      <c r="N35" s="32"/>
      <c r="O35" s="263">
        <f t="shared" si="7"/>
        <v>0</v>
      </c>
      <c r="P35" s="263"/>
      <c r="Q35" s="264"/>
      <c r="R35" s="48" t="s">
        <v>129</v>
      </c>
      <c r="S35" s="219" t="s">
        <v>50</v>
      </c>
      <c r="T35" s="32"/>
      <c r="U35" s="32">
        <v>1</v>
      </c>
      <c r="V35" s="32">
        <v>1</v>
      </c>
      <c r="W35" s="32">
        <v>1</v>
      </c>
      <c r="X35" s="34"/>
      <c r="Y35" s="124">
        <f t="shared" si="8"/>
        <v>0.5</v>
      </c>
      <c r="Z35" s="124"/>
    </row>
    <row r="36" spans="1:26" x14ac:dyDescent="0.3">
      <c r="A36" s="20"/>
      <c r="C36" t="s">
        <v>11</v>
      </c>
      <c r="D36" s="63">
        <f>INT((D14-10)/5)</f>
        <v>4</v>
      </c>
      <c r="G36" s="43"/>
      <c r="H36" s="135">
        <f t="shared" si="6"/>
        <v>0</v>
      </c>
      <c r="I36" s="33"/>
      <c r="J36" s="32"/>
      <c r="K36" s="32"/>
      <c r="L36" s="32"/>
      <c r="M36" s="32"/>
      <c r="N36" s="32"/>
      <c r="O36" s="263">
        <f t="shared" si="7"/>
        <v>0</v>
      </c>
      <c r="P36" s="263"/>
      <c r="Q36" s="264"/>
      <c r="R36" s="48"/>
      <c r="S36" s="219"/>
      <c r="T36" s="32"/>
      <c r="U36" s="32"/>
      <c r="V36" s="32"/>
      <c r="W36" s="32"/>
      <c r="X36" s="34"/>
      <c r="Y36" s="124">
        <f t="shared" si="8"/>
        <v>0</v>
      </c>
      <c r="Z36" s="124"/>
    </row>
    <row r="37" spans="1:26" ht="15" thickBot="1" x14ac:dyDescent="0.35">
      <c r="A37" s="20"/>
      <c r="C37" s="6" t="s">
        <v>7</v>
      </c>
      <c r="D37" s="136">
        <f>SUM(D33:D36)</f>
        <v>4</v>
      </c>
      <c r="G37" s="43"/>
      <c r="H37" s="135">
        <f t="shared" si="6"/>
        <v>3</v>
      </c>
      <c r="I37" s="33"/>
      <c r="J37" s="32"/>
      <c r="K37" s="32"/>
      <c r="L37" s="32"/>
      <c r="M37" s="32"/>
      <c r="N37" s="32"/>
      <c r="O37" s="263">
        <f t="shared" si="7"/>
        <v>0</v>
      </c>
      <c r="P37" s="263"/>
      <c r="Q37" s="264"/>
      <c r="R37" s="48" t="s">
        <v>186</v>
      </c>
      <c r="S37" s="220" t="s">
        <v>370</v>
      </c>
      <c r="T37" s="32"/>
      <c r="U37" s="32">
        <v>3</v>
      </c>
      <c r="V37" s="32">
        <v>3</v>
      </c>
      <c r="W37" s="32">
        <v>3</v>
      </c>
      <c r="X37" s="34"/>
      <c r="Y37" s="124">
        <f t="shared" si="8"/>
        <v>1.5</v>
      </c>
      <c r="Z37" s="124"/>
    </row>
    <row r="38" spans="1:26" ht="15" thickTop="1" x14ac:dyDescent="0.3">
      <c r="A38" s="20"/>
      <c r="C38" s="213"/>
      <c r="D38" s="278"/>
      <c r="G38" s="43"/>
      <c r="H38" s="135">
        <f t="shared" si="6"/>
        <v>2</v>
      </c>
      <c r="I38" s="33" t="s">
        <v>263</v>
      </c>
      <c r="J38" s="30"/>
      <c r="K38" s="30"/>
      <c r="L38" s="30">
        <v>1</v>
      </c>
      <c r="M38" s="30">
        <v>2</v>
      </c>
      <c r="N38" s="32"/>
      <c r="O38" s="124">
        <f t="shared" si="7"/>
        <v>0</v>
      </c>
      <c r="P38" s="124"/>
      <c r="Q38" s="157"/>
      <c r="R38" s="43"/>
      <c r="S38" s="220"/>
      <c r="W38" s="32"/>
      <c r="X38" s="15"/>
      <c r="Y38" s="124">
        <f t="shared" si="8"/>
        <v>0</v>
      </c>
      <c r="Z38" s="124"/>
    </row>
    <row r="39" spans="1:26" x14ac:dyDescent="0.3">
      <c r="A39" s="20"/>
      <c r="C39" s="213" t="s">
        <v>304</v>
      </c>
      <c r="D39" s="278">
        <f>D28-D37</f>
        <v>2</v>
      </c>
      <c r="G39" s="43"/>
      <c r="H39" s="135">
        <f t="shared" si="6"/>
        <v>0</v>
      </c>
      <c r="I39" s="33"/>
      <c r="J39" s="32"/>
      <c r="K39" s="32"/>
      <c r="L39" s="32"/>
      <c r="M39" s="32"/>
      <c r="N39" s="32"/>
      <c r="O39" s="124">
        <f t="shared" si="7"/>
        <v>0</v>
      </c>
      <c r="P39" s="124"/>
      <c r="Q39" s="157"/>
      <c r="R39" s="43"/>
      <c r="S39" s="220"/>
      <c r="W39" s="32"/>
      <c r="X39" s="15"/>
      <c r="Y39" s="124">
        <f t="shared" si="8"/>
        <v>0</v>
      </c>
      <c r="Z39" s="124"/>
    </row>
    <row r="40" spans="1:26" x14ac:dyDescent="0.3">
      <c r="A40" s="20"/>
      <c r="C40" s="213"/>
      <c r="D40" s="278"/>
      <c r="G40" s="43"/>
      <c r="H40" s="135">
        <f>MAX(K40:N40)+MAX(U40:X40)</f>
        <v>0</v>
      </c>
      <c r="I40" s="33"/>
      <c r="J40" s="32"/>
      <c r="K40" s="32"/>
      <c r="L40" s="32"/>
      <c r="M40" s="32"/>
      <c r="N40" s="32"/>
      <c r="O40" s="124">
        <f>(J40+K40)*$Y$3</f>
        <v>0</v>
      </c>
      <c r="P40" s="124"/>
      <c r="Q40" s="157"/>
      <c r="R40" s="48"/>
      <c r="S40" s="32"/>
      <c r="T40" s="32"/>
      <c r="U40" s="32"/>
      <c r="V40" s="32"/>
      <c r="W40" s="32"/>
      <c r="X40" s="15"/>
      <c r="Y40" s="124">
        <f t="shared" si="8"/>
        <v>0</v>
      </c>
      <c r="Z40" s="124"/>
    </row>
    <row r="41" spans="1:26" x14ac:dyDescent="0.3">
      <c r="A41" s="20"/>
      <c r="C41" s="213"/>
      <c r="D41" s="278"/>
      <c r="G41" s="43"/>
      <c r="H41" s="135">
        <f>MAX(K41:N41)+MAX(U41:X41)</f>
        <v>0</v>
      </c>
      <c r="I41" s="33"/>
      <c r="J41" s="32"/>
      <c r="K41" s="32"/>
      <c r="L41" s="32"/>
      <c r="M41" s="32"/>
      <c r="N41" s="32"/>
      <c r="O41" s="124">
        <f>(J41+K41)*$Y$3</f>
        <v>0</v>
      </c>
      <c r="P41" s="124"/>
      <c r="Q41" s="157"/>
      <c r="R41" s="43"/>
      <c r="S41" s="220"/>
      <c r="W41" s="32"/>
      <c r="X41" s="15"/>
      <c r="Y41" s="124">
        <f t="shared" si="8"/>
        <v>0</v>
      </c>
      <c r="Z41" s="124"/>
    </row>
    <row r="42" spans="1:26" ht="15" thickBot="1" x14ac:dyDescent="0.35">
      <c r="A42" s="21"/>
      <c r="B42" s="13"/>
      <c r="C42" s="13" t="s">
        <v>31</v>
      </c>
      <c r="D42" s="14">
        <f>IF((D39)&lt;=0,0,D39)</f>
        <v>2</v>
      </c>
      <c r="G42" s="43"/>
      <c r="H42" s="135">
        <f>MAX(K42:N42)+MAX(U42:X42)</f>
        <v>0</v>
      </c>
      <c r="I42" s="33"/>
      <c r="J42" s="32"/>
      <c r="K42" s="32"/>
      <c r="L42" s="32"/>
      <c r="M42" s="32"/>
      <c r="N42" s="32"/>
      <c r="O42" s="124">
        <f>(J42+K42)*$Y$3</f>
        <v>0</v>
      </c>
      <c r="P42" s="124"/>
      <c r="Q42" s="157"/>
      <c r="R42" s="43"/>
      <c r="S42" s="220"/>
      <c r="W42" s="32"/>
      <c r="X42" s="15"/>
      <c r="Y42" s="124">
        <f>(T42+U42)*$Y$3</f>
        <v>0</v>
      </c>
      <c r="Z42" s="124"/>
    </row>
    <row r="43" spans="1:26" ht="15" thickBot="1" x14ac:dyDescent="0.35">
      <c r="G43" s="44"/>
      <c r="H43" s="135">
        <f>MAX(K43:N43)+MAX(U43:X43)</f>
        <v>0</v>
      </c>
      <c r="I43" s="52"/>
      <c r="J43" s="35"/>
      <c r="K43" s="35"/>
      <c r="L43" s="35"/>
      <c r="M43" s="35"/>
      <c r="N43" s="35"/>
      <c r="O43" s="124">
        <f>(J43+K43)*$Y$3</f>
        <v>0</v>
      </c>
      <c r="P43" s="124"/>
      <c r="Q43" s="158"/>
      <c r="R43" s="149"/>
      <c r="S43" s="35"/>
      <c r="T43" s="35"/>
      <c r="U43" s="35"/>
      <c r="V43" s="35"/>
      <c r="W43" s="35"/>
      <c r="X43" s="14"/>
      <c r="Y43" s="139">
        <f>(T43+U43)*$Y$3</f>
        <v>0</v>
      </c>
      <c r="Z43" s="124"/>
    </row>
    <row r="44" spans="1:26" ht="15" thickBot="1" x14ac:dyDescent="0.35">
      <c r="G44" s="45" t="s">
        <v>264</v>
      </c>
      <c r="H44" s="92" t="s">
        <v>47</v>
      </c>
      <c r="I44" s="93" t="s">
        <v>150</v>
      </c>
      <c r="J44" s="94" t="s">
        <v>143</v>
      </c>
      <c r="K44" s="95" t="s">
        <v>132</v>
      </c>
      <c r="L44" s="95" t="s">
        <v>63</v>
      </c>
      <c r="M44" s="95" t="s">
        <v>133</v>
      </c>
      <c r="N44" s="95" t="s">
        <v>134</v>
      </c>
      <c r="O44" s="96" t="s">
        <v>25</v>
      </c>
      <c r="P44" s="96" t="s">
        <v>149</v>
      </c>
      <c r="Q44" s="97"/>
      <c r="R44" s="93" t="s">
        <v>32</v>
      </c>
      <c r="S44" s="93" t="s">
        <v>150</v>
      </c>
      <c r="T44" s="94" t="s">
        <v>143</v>
      </c>
      <c r="U44" s="95" t="s">
        <v>132</v>
      </c>
      <c r="V44" s="95" t="s">
        <v>63</v>
      </c>
      <c r="W44" s="95" t="s">
        <v>133</v>
      </c>
      <c r="X44" s="95" t="s">
        <v>134</v>
      </c>
      <c r="Y44" s="96" t="s">
        <v>25</v>
      </c>
      <c r="Z44" s="96" t="s">
        <v>149</v>
      </c>
    </row>
    <row r="45" spans="1:26" ht="15" thickBot="1" x14ac:dyDescent="0.35">
      <c r="C45" s="8" t="s">
        <v>25</v>
      </c>
      <c r="D45" s="8">
        <f>D19-D42</f>
        <v>13.200000000000001</v>
      </c>
      <c r="G45" s="46" t="s">
        <v>101</v>
      </c>
      <c r="H45" s="59" t="s">
        <v>152</v>
      </c>
      <c r="I45" s="109" t="s">
        <v>35</v>
      </c>
      <c r="J45" s="64"/>
      <c r="K45" s="64"/>
      <c r="L45" s="64">
        <v>1</v>
      </c>
      <c r="M45" s="64">
        <v>1</v>
      </c>
      <c r="N45" s="66"/>
      <c r="O45" s="69"/>
      <c r="P45" s="69"/>
      <c r="Q45" s="190"/>
      <c r="R45" s="69"/>
      <c r="S45" s="68"/>
      <c r="T45" s="64"/>
      <c r="U45" s="64"/>
      <c r="V45" s="64"/>
      <c r="W45" s="64"/>
      <c r="X45" s="225"/>
      <c r="Y45" s="69"/>
      <c r="Z45" s="69"/>
    </row>
    <row r="46" spans="1:26" ht="15.6" thickTop="1" thickBot="1" x14ac:dyDescent="0.35">
      <c r="G46" s="110" t="s">
        <v>155</v>
      </c>
      <c r="H46" s="134" t="s">
        <v>152</v>
      </c>
      <c r="I46" s="151" t="s">
        <v>220</v>
      </c>
      <c r="J46" s="152"/>
      <c r="K46" s="152"/>
      <c r="L46" s="152">
        <v>2</v>
      </c>
      <c r="M46" s="152">
        <v>2</v>
      </c>
      <c r="N46" s="153"/>
      <c r="O46" s="154"/>
      <c r="P46" s="154"/>
      <c r="Q46" s="158"/>
      <c r="R46" s="154"/>
      <c r="S46" s="226"/>
      <c r="T46" s="152"/>
      <c r="U46" s="152"/>
      <c r="V46" s="152"/>
      <c r="W46" s="152"/>
      <c r="X46" s="227"/>
      <c r="Y46" s="115"/>
      <c r="Z46" s="115"/>
    </row>
    <row r="47" spans="1:26" x14ac:dyDescent="0.3">
      <c r="G47" s="110">
        <f>SUM(H47:H57)</f>
        <v>14</v>
      </c>
      <c r="H47" s="135">
        <f t="shared" ref="H47:H57" si="9">MAX(K47:N47)+MAX(U47:X47)</f>
        <v>1</v>
      </c>
      <c r="I47" s="20"/>
      <c r="O47" s="124">
        <f t="shared" ref="O47:O54" si="10">(J47+K47)*$Y$3</f>
        <v>0</v>
      </c>
      <c r="P47" s="119"/>
      <c r="Q47" s="157"/>
      <c r="R47" s="48" t="s">
        <v>282</v>
      </c>
      <c r="S47" s="219" t="s">
        <v>211</v>
      </c>
      <c r="T47" s="32"/>
      <c r="U47" s="32"/>
      <c r="V47" s="32">
        <v>1</v>
      </c>
      <c r="W47" s="32">
        <v>1</v>
      </c>
      <c r="X47" s="15"/>
      <c r="Y47" s="124">
        <f t="shared" ref="Y47:Y57" si="11">(T47+U47)*$Y$3</f>
        <v>0</v>
      </c>
      <c r="Z47" s="124"/>
    </row>
    <row r="48" spans="1:26" x14ac:dyDescent="0.3">
      <c r="G48" s="43"/>
      <c r="H48" s="135">
        <f t="shared" si="9"/>
        <v>1</v>
      </c>
      <c r="I48" s="33"/>
      <c r="J48" s="32"/>
      <c r="K48" s="32"/>
      <c r="L48" s="32"/>
      <c r="M48" s="32"/>
      <c r="N48" s="32"/>
      <c r="O48" s="124">
        <f t="shared" si="10"/>
        <v>0</v>
      </c>
      <c r="P48" s="124"/>
      <c r="Q48" s="157"/>
      <c r="R48" s="48" t="s">
        <v>268</v>
      </c>
      <c r="S48" s="219" t="s">
        <v>211</v>
      </c>
      <c r="T48" s="32"/>
      <c r="U48" s="32"/>
      <c r="V48" s="32">
        <v>1</v>
      </c>
      <c r="W48" s="32">
        <v>1</v>
      </c>
      <c r="X48" s="15"/>
      <c r="Y48" s="124">
        <f t="shared" si="11"/>
        <v>0</v>
      </c>
      <c r="Z48" s="124"/>
    </row>
    <row r="49" spans="3:26" x14ac:dyDescent="0.3">
      <c r="G49" s="43"/>
      <c r="H49" s="135">
        <f t="shared" si="9"/>
        <v>1</v>
      </c>
      <c r="I49" s="33" t="s">
        <v>215</v>
      </c>
      <c r="J49" s="32"/>
      <c r="K49" s="32"/>
      <c r="L49" s="32">
        <v>1</v>
      </c>
      <c r="M49" s="32">
        <v>1</v>
      </c>
      <c r="N49" s="32"/>
      <c r="O49" s="124">
        <f t="shared" si="10"/>
        <v>0</v>
      </c>
      <c r="P49" s="124"/>
      <c r="Q49" s="157"/>
      <c r="R49" s="48"/>
      <c r="S49" s="219"/>
      <c r="T49" s="32"/>
      <c r="U49" s="32"/>
      <c r="V49" s="32"/>
      <c r="W49" s="32"/>
      <c r="X49" s="15"/>
      <c r="Y49" s="124">
        <f t="shared" si="11"/>
        <v>0</v>
      </c>
      <c r="Z49" s="124"/>
    </row>
    <row r="50" spans="3:26" x14ac:dyDescent="0.3">
      <c r="G50" s="43"/>
      <c r="H50" s="135">
        <f t="shared" si="9"/>
        <v>2</v>
      </c>
      <c r="I50" s="33" t="s">
        <v>202</v>
      </c>
      <c r="J50" s="32"/>
      <c r="K50" s="32"/>
      <c r="L50" s="32">
        <v>1</v>
      </c>
      <c r="M50" s="32"/>
      <c r="N50" s="32"/>
      <c r="O50" s="124">
        <f t="shared" si="10"/>
        <v>0</v>
      </c>
      <c r="P50" s="124"/>
      <c r="Q50" s="157"/>
      <c r="R50" s="48" t="s">
        <v>159</v>
      </c>
      <c r="S50" s="219" t="s">
        <v>325</v>
      </c>
      <c r="T50" s="32"/>
      <c r="U50" s="32">
        <v>1</v>
      </c>
      <c r="V50" s="32">
        <v>1</v>
      </c>
      <c r="W50" s="32">
        <v>1</v>
      </c>
      <c r="X50" s="15"/>
      <c r="Y50" s="124">
        <f t="shared" si="11"/>
        <v>0.5</v>
      </c>
      <c r="Z50" s="124"/>
    </row>
    <row r="51" spans="3:26" x14ac:dyDescent="0.3">
      <c r="G51" s="43"/>
      <c r="H51" s="135">
        <f t="shared" si="9"/>
        <v>1</v>
      </c>
      <c r="I51" s="33" t="s">
        <v>234</v>
      </c>
      <c r="J51" s="32"/>
      <c r="K51" s="32"/>
      <c r="L51" s="32"/>
      <c r="M51" s="32">
        <v>1</v>
      </c>
      <c r="N51" s="32"/>
      <c r="O51" s="124">
        <f t="shared" si="10"/>
        <v>0</v>
      </c>
      <c r="P51" s="124"/>
      <c r="Q51" s="157"/>
      <c r="R51" s="48"/>
      <c r="S51" s="219"/>
      <c r="T51" s="32"/>
      <c r="U51" s="32"/>
      <c r="V51" s="32"/>
      <c r="W51" s="32"/>
      <c r="X51" s="15"/>
      <c r="Y51" s="124">
        <f t="shared" si="11"/>
        <v>0</v>
      </c>
      <c r="Z51" s="124"/>
    </row>
    <row r="52" spans="3:26" x14ac:dyDescent="0.3">
      <c r="G52" s="43"/>
      <c r="H52" s="135">
        <f t="shared" si="9"/>
        <v>3</v>
      </c>
      <c r="I52" s="217" t="s">
        <v>348</v>
      </c>
      <c r="J52" s="30"/>
      <c r="K52" s="30"/>
      <c r="L52" s="30">
        <v>2</v>
      </c>
      <c r="M52" s="32"/>
      <c r="N52" s="32"/>
      <c r="O52" s="124">
        <f t="shared" si="10"/>
        <v>0</v>
      </c>
      <c r="P52" s="124"/>
      <c r="Q52" s="157"/>
      <c r="R52" s="43" t="s">
        <v>245</v>
      </c>
      <c r="S52" s="219" t="s">
        <v>89</v>
      </c>
      <c r="U52">
        <v>1</v>
      </c>
      <c r="V52">
        <v>1</v>
      </c>
      <c r="W52" s="32"/>
      <c r="X52" s="15"/>
      <c r="Y52" s="124">
        <f t="shared" si="11"/>
        <v>0.5</v>
      </c>
      <c r="Z52" s="124"/>
    </row>
    <row r="53" spans="3:26" x14ac:dyDescent="0.3">
      <c r="G53" s="43"/>
      <c r="H53" s="135">
        <f t="shared" si="9"/>
        <v>1</v>
      </c>
      <c r="I53" s="217"/>
      <c r="J53" s="30"/>
      <c r="K53" s="30"/>
      <c r="L53" s="30"/>
      <c r="M53" s="30"/>
      <c r="N53" s="32"/>
      <c r="O53" s="124">
        <f t="shared" si="10"/>
        <v>0</v>
      </c>
      <c r="P53" s="124"/>
      <c r="Q53" s="157"/>
      <c r="R53" s="43" t="s">
        <v>245</v>
      </c>
      <c r="S53" s="219" t="s">
        <v>255</v>
      </c>
      <c r="U53">
        <v>1</v>
      </c>
      <c r="W53" s="32"/>
      <c r="X53" s="15"/>
      <c r="Y53" s="124">
        <f t="shared" si="11"/>
        <v>0.5</v>
      </c>
      <c r="Z53" s="124"/>
    </row>
    <row r="54" spans="3:26" x14ac:dyDescent="0.3">
      <c r="G54" s="43"/>
      <c r="H54" s="135">
        <f t="shared" si="9"/>
        <v>2</v>
      </c>
      <c r="I54" s="33"/>
      <c r="J54" s="32"/>
      <c r="K54" s="32"/>
      <c r="L54" s="32"/>
      <c r="M54" s="32"/>
      <c r="N54" s="32"/>
      <c r="O54" s="124">
        <f t="shared" si="10"/>
        <v>0</v>
      </c>
      <c r="P54" s="124"/>
      <c r="Q54" s="157"/>
      <c r="R54" s="43" t="s">
        <v>241</v>
      </c>
      <c r="S54" s="219" t="s">
        <v>242</v>
      </c>
      <c r="U54">
        <v>2</v>
      </c>
      <c r="W54" s="32"/>
      <c r="X54" s="15"/>
      <c r="Y54" s="124">
        <f t="shared" si="11"/>
        <v>1</v>
      </c>
      <c r="Z54" s="124"/>
    </row>
    <row r="55" spans="3:26" x14ac:dyDescent="0.3">
      <c r="G55" s="43"/>
      <c r="H55" s="135">
        <f t="shared" si="9"/>
        <v>0</v>
      </c>
      <c r="I55" s="33"/>
      <c r="J55" s="32"/>
      <c r="K55" s="32"/>
      <c r="L55" s="32"/>
      <c r="M55" s="32"/>
      <c r="N55" s="32"/>
      <c r="O55" s="124">
        <f>(J55+K55)*$Y$3</f>
        <v>0</v>
      </c>
      <c r="P55" s="124"/>
      <c r="Q55" s="157"/>
      <c r="R55" s="48"/>
      <c r="S55" s="32"/>
      <c r="T55" s="32"/>
      <c r="U55" s="32"/>
      <c r="V55" s="32"/>
      <c r="W55" s="32"/>
      <c r="X55" s="15"/>
      <c r="Y55" s="124">
        <f t="shared" si="11"/>
        <v>0</v>
      </c>
      <c r="Z55" s="124"/>
    </row>
    <row r="56" spans="3:26" x14ac:dyDescent="0.3">
      <c r="G56" s="43"/>
      <c r="H56" s="135">
        <f>MAX(K56:N56)+MAX(U56:X56)</f>
        <v>2</v>
      </c>
      <c r="I56" s="33"/>
      <c r="J56" s="32"/>
      <c r="K56" s="32"/>
      <c r="L56" s="32"/>
      <c r="M56" s="32"/>
      <c r="N56" s="32"/>
      <c r="O56" s="124">
        <f>(J56+K56)*$Y$3</f>
        <v>0</v>
      </c>
      <c r="P56" s="124"/>
      <c r="Q56" s="157"/>
      <c r="R56" s="43" t="s">
        <v>205</v>
      </c>
      <c r="S56" s="220" t="s">
        <v>369</v>
      </c>
      <c r="T56" s="30"/>
      <c r="U56" s="30">
        <v>2</v>
      </c>
      <c r="W56" s="32"/>
      <c r="X56" s="15"/>
      <c r="Y56" s="124">
        <f t="shared" si="11"/>
        <v>1</v>
      </c>
      <c r="Z56" s="124"/>
    </row>
    <row r="57" spans="3:26" ht="15" thickBot="1" x14ac:dyDescent="0.35">
      <c r="G57" s="44"/>
      <c r="H57" s="135">
        <f t="shared" si="9"/>
        <v>0</v>
      </c>
      <c r="I57" s="52"/>
      <c r="J57" s="35"/>
      <c r="K57" s="35"/>
      <c r="L57" s="35"/>
      <c r="M57" s="35"/>
      <c r="N57" s="35"/>
      <c r="O57" s="124">
        <f>(J57+K57)*$Y$3</f>
        <v>0</v>
      </c>
      <c r="P57" s="124"/>
      <c r="Q57" s="158"/>
      <c r="R57" s="149"/>
      <c r="S57" s="35"/>
      <c r="T57" s="35"/>
      <c r="U57" s="35"/>
      <c r="V57" s="35"/>
      <c r="W57" s="35"/>
      <c r="X57" s="14"/>
      <c r="Y57" s="139">
        <f t="shared" si="11"/>
        <v>0</v>
      </c>
      <c r="Z57" s="124"/>
    </row>
    <row r="58" spans="3:26" ht="15" thickBot="1" x14ac:dyDescent="0.35">
      <c r="C58" s="8"/>
      <c r="D58" s="8"/>
      <c r="G58" s="45" t="s">
        <v>328</v>
      </c>
      <c r="H58" s="92" t="s">
        <v>47</v>
      </c>
      <c r="I58" s="93" t="s">
        <v>150</v>
      </c>
      <c r="J58" s="94" t="s">
        <v>143</v>
      </c>
      <c r="K58" s="95" t="s">
        <v>132</v>
      </c>
      <c r="L58" s="95" t="s">
        <v>63</v>
      </c>
      <c r="M58" s="95" t="s">
        <v>133</v>
      </c>
      <c r="N58" s="95" t="s">
        <v>134</v>
      </c>
      <c r="O58" s="96" t="s">
        <v>25</v>
      </c>
      <c r="P58" s="96" t="s">
        <v>149</v>
      </c>
      <c r="Q58" s="97"/>
      <c r="R58" s="93" t="s">
        <v>32</v>
      </c>
      <c r="S58" s="93" t="s">
        <v>150</v>
      </c>
      <c r="T58" s="94" t="s">
        <v>143</v>
      </c>
      <c r="U58" s="95" t="s">
        <v>132</v>
      </c>
      <c r="V58" s="95" t="s">
        <v>63</v>
      </c>
      <c r="W58" s="95" t="s">
        <v>133</v>
      </c>
      <c r="X58" s="95" t="s">
        <v>134</v>
      </c>
      <c r="Y58" s="96" t="s">
        <v>25</v>
      </c>
      <c r="Z58" s="96" t="s">
        <v>149</v>
      </c>
    </row>
    <row r="59" spans="3:26" ht="15.6" thickTop="1" thickBot="1" x14ac:dyDescent="0.35">
      <c r="G59" s="46" t="s">
        <v>101</v>
      </c>
      <c r="H59" s="59" t="s">
        <v>152</v>
      </c>
      <c r="I59" s="276" t="s">
        <v>35</v>
      </c>
      <c r="J59" s="305"/>
      <c r="K59" s="305"/>
      <c r="L59" s="305">
        <v>1</v>
      </c>
      <c r="M59" s="305">
        <v>1</v>
      </c>
      <c r="N59" s="66"/>
      <c r="O59" s="69"/>
      <c r="P59" s="69"/>
      <c r="Q59" s="190"/>
      <c r="R59" s="69"/>
      <c r="S59" s="68"/>
      <c r="T59" s="64"/>
      <c r="U59" s="64"/>
      <c r="V59" s="64"/>
      <c r="W59" s="64"/>
      <c r="X59" s="225"/>
      <c r="Y59" s="69"/>
      <c r="Z59" s="69"/>
    </row>
    <row r="60" spans="3:26" ht="15" thickBot="1" x14ac:dyDescent="0.35">
      <c r="G60" s="110" t="s">
        <v>155</v>
      </c>
      <c r="H60" s="134" t="s">
        <v>152</v>
      </c>
      <c r="I60" s="151" t="s">
        <v>220</v>
      </c>
      <c r="J60" s="152"/>
      <c r="K60" s="152"/>
      <c r="L60" s="152">
        <v>1</v>
      </c>
      <c r="M60" s="152">
        <v>1</v>
      </c>
      <c r="N60" s="153"/>
      <c r="O60" s="154"/>
      <c r="P60" s="154"/>
      <c r="Q60" s="158"/>
      <c r="R60" s="160"/>
      <c r="S60" s="162"/>
      <c r="T60" s="143"/>
      <c r="U60" s="143"/>
      <c r="V60" s="143"/>
      <c r="W60" s="143"/>
      <c r="X60" s="255"/>
      <c r="Y60" s="115"/>
      <c r="Z60" s="115"/>
    </row>
    <row r="61" spans="3:26" x14ac:dyDescent="0.3">
      <c r="G61" s="110">
        <f>SUM(H61:H79)</f>
        <v>13</v>
      </c>
      <c r="H61" s="135">
        <f t="shared" ref="H61:H70" si="12">MAX(K61:N61)+MAX(U61:X61)</f>
        <v>1</v>
      </c>
      <c r="I61" s="20" t="s">
        <v>29</v>
      </c>
      <c r="N61">
        <v>1</v>
      </c>
      <c r="O61" s="124">
        <f t="shared" ref="O61:O69" si="13">(J61+K61)*$Y$3</f>
        <v>0</v>
      </c>
      <c r="P61" s="119"/>
      <c r="Q61" s="157"/>
      <c r="R61" s="150" t="s">
        <v>55</v>
      </c>
      <c r="S61" s="288" t="s">
        <v>108</v>
      </c>
      <c r="T61" s="286">
        <v>1</v>
      </c>
      <c r="U61" s="286"/>
      <c r="V61" s="286"/>
      <c r="W61" s="286"/>
      <c r="X61" s="287"/>
      <c r="Y61" s="163">
        <f t="shared" ref="Y61:Y79" si="14">(T61+U61)*$Y$3</f>
        <v>0.5</v>
      </c>
      <c r="Z61" s="124"/>
    </row>
    <row r="62" spans="3:26" x14ac:dyDescent="0.3">
      <c r="G62" s="43"/>
      <c r="H62" s="135">
        <f t="shared" si="12"/>
        <v>1</v>
      </c>
      <c r="I62" s="33"/>
      <c r="J62" s="32"/>
      <c r="K62" s="32"/>
      <c r="L62" s="32"/>
      <c r="M62" s="32"/>
      <c r="N62" s="32"/>
      <c r="O62" s="124">
        <f t="shared" si="13"/>
        <v>0</v>
      </c>
      <c r="P62" s="124"/>
      <c r="Q62" s="157"/>
      <c r="R62" s="28"/>
      <c r="S62" s="38" t="s">
        <v>34</v>
      </c>
      <c r="T62" s="9"/>
      <c r="U62" s="9">
        <v>1</v>
      </c>
      <c r="V62" s="9"/>
      <c r="W62" s="9"/>
      <c r="X62" s="31"/>
      <c r="Y62" s="163">
        <f t="shared" si="14"/>
        <v>0.5</v>
      </c>
      <c r="Z62" s="124"/>
    </row>
    <row r="63" spans="3:26" x14ac:dyDescent="0.3">
      <c r="G63" s="43"/>
      <c r="H63" s="135"/>
      <c r="I63" s="33"/>
      <c r="J63" s="32"/>
      <c r="K63" s="32"/>
      <c r="L63" s="32"/>
      <c r="M63" s="32"/>
      <c r="N63" s="32"/>
      <c r="O63" s="124"/>
      <c r="P63" s="124"/>
      <c r="Q63" s="157"/>
      <c r="R63" s="28"/>
      <c r="S63" s="38" t="s">
        <v>330</v>
      </c>
      <c r="T63" s="9">
        <v>2</v>
      </c>
      <c r="U63" s="9"/>
      <c r="V63" s="9"/>
      <c r="W63" s="9"/>
      <c r="X63" s="31"/>
      <c r="Y63" s="163">
        <f t="shared" si="14"/>
        <v>1</v>
      </c>
      <c r="Z63" s="124"/>
    </row>
    <row r="64" spans="3:26" x14ac:dyDescent="0.3">
      <c r="G64" s="43"/>
      <c r="H64" s="135">
        <f t="shared" si="12"/>
        <v>0</v>
      </c>
      <c r="I64" s="33"/>
      <c r="J64" s="32"/>
      <c r="K64" s="32"/>
      <c r="L64" s="32"/>
      <c r="M64" s="32"/>
      <c r="N64" s="32"/>
      <c r="O64" s="124">
        <f t="shared" si="13"/>
        <v>0</v>
      </c>
      <c r="P64" s="124"/>
      <c r="Q64" s="157"/>
      <c r="R64" s="28"/>
      <c r="S64" s="38" t="s">
        <v>329</v>
      </c>
      <c r="T64" s="9">
        <v>2</v>
      </c>
      <c r="U64" s="9"/>
      <c r="V64" s="9"/>
      <c r="W64" s="9"/>
      <c r="X64" s="31"/>
      <c r="Y64" s="163">
        <f t="shared" si="14"/>
        <v>1</v>
      </c>
      <c r="Z64" s="124"/>
    </row>
    <row r="65" spans="7:26" ht="15" thickBot="1" x14ac:dyDescent="0.35">
      <c r="G65" s="43"/>
      <c r="H65" s="135">
        <f t="shared" si="12"/>
        <v>1</v>
      </c>
      <c r="I65" s="33"/>
      <c r="J65" s="32"/>
      <c r="K65" s="32"/>
      <c r="L65" s="32"/>
      <c r="M65" s="32"/>
      <c r="N65" s="32"/>
      <c r="O65" s="124">
        <f t="shared" si="13"/>
        <v>0</v>
      </c>
      <c r="P65" s="124"/>
      <c r="Q65" s="157"/>
      <c r="R65" s="290"/>
      <c r="S65" s="291" t="s">
        <v>61</v>
      </c>
      <c r="T65" s="284"/>
      <c r="U65" s="284">
        <v>1</v>
      </c>
      <c r="V65" s="284"/>
      <c r="W65" s="284"/>
      <c r="X65" s="285"/>
      <c r="Y65" s="163">
        <f t="shared" si="14"/>
        <v>0.5</v>
      </c>
      <c r="Z65" s="124"/>
    </row>
    <row r="66" spans="7:26" x14ac:dyDescent="0.3">
      <c r="G66" s="43"/>
      <c r="H66" s="135">
        <f t="shared" si="12"/>
        <v>0</v>
      </c>
      <c r="I66" s="33"/>
      <c r="J66" s="32"/>
      <c r="K66" s="32"/>
      <c r="L66" s="32"/>
      <c r="M66" s="32"/>
      <c r="N66" s="32"/>
      <c r="O66" s="124">
        <f t="shared" si="13"/>
        <v>0</v>
      </c>
      <c r="P66" s="124"/>
      <c r="Q66" s="157"/>
      <c r="R66" s="150" t="s">
        <v>137</v>
      </c>
      <c r="S66" s="288" t="s">
        <v>40</v>
      </c>
      <c r="T66" s="286">
        <v>2</v>
      </c>
      <c r="U66" s="286"/>
      <c r="V66" s="286"/>
      <c r="W66" s="286"/>
      <c r="X66" s="287"/>
      <c r="Y66" s="163">
        <f t="shared" si="14"/>
        <v>1</v>
      </c>
      <c r="Z66" s="124"/>
    </row>
    <row r="67" spans="7:26" x14ac:dyDescent="0.3">
      <c r="G67" s="43"/>
      <c r="H67" s="135">
        <f t="shared" si="12"/>
        <v>0</v>
      </c>
      <c r="I67" s="33"/>
      <c r="J67" s="32"/>
      <c r="K67" s="32"/>
      <c r="L67" s="32"/>
      <c r="M67" s="32"/>
      <c r="N67" s="32"/>
      <c r="O67" s="124">
        <f t="shared" si="13"/>
        <v>0</v>
      </c>
      <c r="P67" s="124"/>
      <c r="Q67" s="157"/>
      <c r="R67" s="232"/>
      <c r="S67" s="38" t="s">
        <v>265</v>
      </c>
      <c r="T67" s="39" t="s">
        <v>337</v>
      </c>
      <c r="U67" s="39"/>
      <c r="V67" s="39"/>
      <c r="W67" s="39"/>
      <c r="X67" s="62"/>
      <c r="Y67" s="163"/>
      <c r="Z67" s="124"/>
    </row>
    <row r="68" spans="7:26" x14ac:dyDescent="0.3">
      <c r="G68" s="43"/>
      <c r="H68" s="135">
        <f t="shared" si="12"/>
        <v>2</v>
      </c>
      <c r="I68" s="217"/>
      <c r="J68" s="30"/>
      <c r="K68" s="30"/>
      <c r="L68" s="30"/>
      <c r="M68" s="30"/>
      <c r="N68" s="32"/>
      <c r="O68" s="124">
        <f t="shared" si="13"/>
        <v>0</v>
      </c>
      <c r="P68" s="124"/>
      <c r="Q68" s="157"/>
      <c r="R68" s="232"/>
      <c r="S68" s="38" t="s">
        <v>401</v>
      </c>
      <c r="T68" s="39"/>
      <c r="U68" s="39">
        <v>2</v>
      </c>
      <c r="V68" s="39"/>
      <c r="W68" s="39"/>
      <c r="X68" s="62"/>
      <c r="Y68" s="163">
        <f t="shared" si="14"/>
        <v>1</v>
      </c>
      <c r="Z68" s="124"/>
    </row>
    <row r="69" spans="7:26" x14ac:dyDescent="0.3">
      <c r="G69" s="43"/>
      <c r="H69" s="135">
        <f t="shared" si="12"/>
        <v>0</v>
      </c>
      <c r="I69" s="33"/>
      <c r="J69" s="32"/>
      <c r="K69" s="32"/>
      <c r="L69" s="32"/>
      <c r="M69" s="32"/>
      <c r="N69" s="32"/>
      <c r="O69" s="124">
        <f t="shared" si="13"/>
        <v>0</v>
      </c>
      <c r="P69" s="124"/>
      <c r="Q69" s="157"/>
      <c r="R69" s="232"/>
      <c r="S69" s="38" t="s">
        <v>191</v>
      </c>
      <c r="T69" s="39">
        <v>1</v>
      </c>
      <c r="U69" s="39"/>
      <c r="V69" s="39"/>
      <c r="W69" s="39"/>
      <c r="X69" s="62"/>
      <c r="Y69" s="163">
        <f t="shared" si="14"/>
        <v>0.5</v>
      </c>
      <c r="Z69" s="124"/>
    </row>
    <row r="70" spans="7:26" x14ac:dyDescent="0.3">
      <c r="G70" s="43"/>
      <c r="H70" s="135">
        <f t="shared" si="12"/>
        <v>0</v>
      </c>
      <c r="I70" s="33"/>
      <c r="J70" s="32"/>
      <c r="K70" s="32"/>
      <c r="L70" s="32"/>
      <c r="M70" s="32"/>
      <c r="N70" s="32"/>
      <c r="O70" s="124">
        <f>(J70+K70)*$Y$3</f>
        <v>0</v>
      </c>
      <c r="P70" s="124"/>
      <c r="Q70" s="157"/>
      <c r="R70" s="232"/>
      <c r="S70" s="38" t="s">
        <v>336</v>
      </c>
      <c r="T70" s="39">
        <v>4</v>
      </c>
      <c r="U70" s="39"/>
      <c r="V70" s="39"/>
      <c r="W70" s="39"/>
      <c r="X70" s="62"/>
      <c r="Y70" s="163">
        <f t="shared" si="14"/>
        <v>2</v>
      </c>
      <c r="Z70" s="124"/>
    </row>
    <row r="71" spans="7:26" x14ac:dyDescent="0.3">
      <c r="G71" s="43"/>
      <c r="H71" s="135">
        <f t="shared" ref="H71:H79" si="15">MAX(K71:N71)+MAX(U71:X71)</f>
        <v>2</v>
      </c>
      <c r="I71" s="33"/>
      <c r="J71" s="32"/>
      <c r="K71" s="32"/>
      <c r="L71" s="32"/>
      <c r="M71" s="32"/>
      <c r="N71" s="32"/>
      <c r="O71" s="124">
        <f>(J71+K71)*$Y$3</f>
        <v>0</v>
      </c>
      <c r="P71" s="124"/>
      <c r="Q71" s="157"/>
      <c r="R71" s="232"/>
      <c r="S71" s="38" t="s">
        <v>321</v>
      </c>
      <c r="T71" s="39"/>
      <c r="U71" s="39">
        <v>2</v>
      </c>
      <c r="V71" s="39">
        <v>1</v>
      </c>
      <c r="W71" s="39">
        <v>1</v>
      </c>
      <c r="X71" s="62"/>
      <c r="Y71" s="163">
        <f t="shared" si="14"/>
        <v>1</v>
      </c>
      <c r="Z71" s="124"/>
    </row>
    <row r="72" spans="7:26" x14ac:dyDescent="0.3">
      <c r="G72" s="217"/>
      <c r="H72" s="135">
        <f t="shared" si="15"/>
        <v>2</v>
      </c>
      <c r="I72" s="217"/>
      <c r="J72" s="30"/>
      <c r="K72" s="30"/>
      <c r="L72" s="30"/>
      <c r="M72" s="30"/>
      <c r="N72" s="32"/>
      <c r="O72" s="124">
        <f>(J72+K72)*$Y$3</f>
        <v>0</v>
      </c>
      <c r="P72" s="124"/>
      <c r="Q72" s="157"/>
      <c r="R72" s="28"/>
      <c r="S72" s="289" t="s">
        <v>320</v>
      </c>
      <c r="T72" s="9"/>
      <c r="U72" s="346">
        <v>2</v>
      </c>
      <c r="V72" s="346">
        <v>0</v>
      </c>
      <c r="W72" s="346">
        <v>0</v>
      </c>
      <c r="X72" s="31"/>
      <c r="Y72" s="163">
        <f t="shared" si="14"/>
        <v>1</v>
      </c>
      <c r="Z72" s="124"/>
    </row>
    <row r="73" spans="7:26" ht="15" thickBot="1" x14ac:dyDescent="0.35">
      <c r="G73" s="33"/>
      <c r="H73" s="135">
        <f t="shared" si="15"/>
        <v>1</v>
      </c>
      <c r="I73" s="33"/>
      <c r="J73" s="32"/>
      <c r="K73" s="32"/>
      <c r="L73" s="32"/>
      <c r="M73" s="32"/>
      <c r="N73" s="32"/>
      <c r="O73" s="124">
        <f>(J73+K73)*$Y$3</f>
        <v>0</v>
      </c>
      <c r="P73" s="215"/>
      <c r="Q73" s="157"/>
      <c r="R73" s="29"/>
      <c r="S73" s="40" t="s">
        <v>59</v>
      </c>
      <c r="T73" s="22"/>
      <c r="U73" s="283">
        <v>1</v>
      </c>
      <c r="V73" s="283">
        <v>0</v>
      </c>
      <c r="W73" s="283">
        <v>0</v>
      </c>
      <c r="X73" s="237"/>
      <c r="Y73" s="163">
        <f t="shared" si="14"/>
        <v>0.5</v>
      </c>
      <c r="Z73" s="124"/>
    </row>
    <row r="74" spans="7:26" x14ac:dyDescent="0.3">
      <c r="G74" s="33"/>
      <c r="H74" s="135">
        <f t="shared" si="15"/>
        <v>1</v>
      </c>
      <c r="I74" s="33"/>
      <c r="J74" s="32"/>
      <c r="K74" s="32"/>
      <c r="L74" s="32"/>
      <c r="M74" s="32"/>
      <c r="N74" s="32"/>
      <c r="O74" s="215"/>
      <c r="P74" s="215"/>
      <c r="Q74" s="157"/>
      <c r="R74" s="355" t="s">
        <v>37</v>
      </c>
      <c r="S74" s="353" t="s">
        <v>407</v>
      </c>
      <c r="T74" s="349"/>
      <c r="U74" s="349"/>
      <c r="V74" s="349"/>
      <c r="W74" s="349">
        <v>1</v>
      </c>
      <c r="X74" s="350"/>
      <c r="Y74" s="124">
        <f t="shared" si="14"/>
        <v>0</v>
      </c>
      <c r="Z74" s="124"/>
    </row>
    <row r="75" spans="7:26" ht="15" thickBot="1" x14ac:dyDescent="0.35">
      <c r="G75" s="33"/>
      <c r="H75" s="135"/>
      <c r="I75" s="33"/>
      <c r="J75" s="32"/>
      <c r="K75" s="32"/>
      <c r="L75" s="32"/>
      <c r="M75" s="32"/>
      <c r="N75" s="32"/>
      <c r="O75" s="215"/>
      <c r="P75" s="215"/>
      <c r="Q75" s="157"/>
      <c r="R75" s="356"/>
      <c r="S75" s="354" t="s">
        <v>408</v>
      </c>
      <c r="T75" s="351">
        <v>2</v>
      </c>
      <c r="U75" s="351"/>
      <c r="V75" s="351"/>
      <c r="W75" s="351"/>
      <c r="X75" s="352"/>
      <c r="Y75" s="124">
        <f t="shared" si="14"/>
        <v>1</v>
      </c>
      <c r="Z75" s="124"/>
    </row>
    <row r="76" spans="7:26" x14ac:dyDescent="0.3">
      <c r="G76" s="33"/>
      <c r="H76" s="135"/>
      <c r="I76" s="33"/>
      <c r="J76" s="32"/>
      <c r="K76" s="32"/>
      <c r="L76" s="32"/>
      <c r="M76" s="32"/>
      <c r="N76" s="32"/>
      <c r="O76" s="215"/>
      <c r="P76" s="215"/>
      <c r="Q76" s="157"/>
      <c r="R76" s="48"/>
      <c r="S76" s="32"/>
      <c r="T76" s="32"/>
      <c r="U76" s="32"/>
      <c r="V76" s="32"/>
      <c r="X76" s="15"/>
      <c r="Y76" s="124">
        <f t="shared" si="14"/>
        <v>0</v>
      </c>
      <c r="Z76" s="124"/>
    </row>
    <row r="77" spans="7:26" x14ac:dyDescent="0.3">
      <c r="G77" s="33"/>
      <c r="H77" s="135"/>
      <c r="I77" s="33"/>
      <c r="J77" s="32"/>
      <c r="K77" s="32"/>
      <c r="L77" s="32"/>
      <c r="M77" s="32"/>
      <c r="N77" s="32"/>
      <c r="O77" s="215"/>
      <c r="P77" s="215"/>
      <c r="Q77" s="157"/>
      <c r="R77" s="43" t="s">
        <v>268</v>
      </c>
      <c r="S77" s="32" t="s">
        <v>331</v>
      </c>
      <c r="T77" s="32"/>
      <c r="U77" s="32">
        <v>2</v>
      </c>
      <c r="V77" s="32"/>
      <c r="X77" s="15"/>
      <c r="Y77" s="124">
        <f t="shared" si="14"/>
        <v>1</v>
      </c>
      <c r="Z77" s="124"/>
    </row>
    <row r="78" spans="7:26" x14ac:dyDescent="0.3">
      <c r="G78" s="33"/>
      <c r="H78" s="135">
        <f t="shared" si="15"/>
        <v>2</v>
      </c>
      <c r="I78" s="33"/>
      <c r="J78" s="32"/>
      <c r="K78" s="32"/>
      <c r="L78" s="32"/>
      <c r="M78" s="32"/>
      <c r="N78" s="32"/>
      <c r="O78" s="215"/>
      <c r="P78" s="215"/>
      <c r="Q78" s="157"/>
      <c r="R78" s="48" t="s">
        <v>278</v>
      </c>
      <c r="S78" s="32" t="s">
        <v>283</v>
      </c>
      <c r="T78" s="32"/>
      <c r="U78" s="32">
        <v>2</v>
      </c>
      <c r="V78" s="32"/>
      <c r="W78" s="32"/>
      <c r="X78" s="15"/>
      <c r="Y78" s="124">
        <f t="shared" si="14"/>
        <v>1</v>
      </c>
      <c r="Z78" s="124"/>
    </row>
    <row r="79" spans="7:26" ht="15" thickBot="1" x14ac:dyDescent="0.35">
      <c r="G79" s="52"/>
      <c r="H79" s="260">
        <f t="shared" si="15"/>
        <v>0</v>
      </c>
      <c r="I79" s="52"/>
      <c r="J79" s="35"/>
      <c r="K79" s="35"/>
      <c r="L79" s="35"/>
      <c r="M79" s="35"/>
      <c r="N79" s="35"/>
      <c r="O79" s="216"/>
      <c r="P79" s="216"/>
      <c r="Q79" s="158"/>
      <c r="R79" s="149"/>
      <c r="S79" s="35"/>
      <c r="T79" s="35"/>
      <c r="U79" s="35"/>
      <c r="V79" s="35"/>
      <c r="W79" s="13"/>
      <c r="X79" s="14"/>
      <c r="Y79" s="139">
        <f t="shared" si="14"/>
        <v>0</v>
      </c>
      <c r="Z79" s="139"/>
    </row>
    <row r="80" spans="7:26" ht="15" thickBot="1" x14ac:dyDescent="0.35">
      <c r="G80" s="45" t="s">
        <v>392</v>
      </c>
      <c r="H80" s="92" t="s">
        <v>47</v>
      </c>
      <c r="I80" s="93" t="s">
        <v>150</v>
      </c>
      <c r="J80" s="94" t="s">
        <v>143</v>
      </c>
      <c r="K80" s="95" t="s">
        <v>132</v>
      </c>
      <c r="L80" s="95" t="s">
        <v>63</v>
      </c>
      <c r="M80" s="95" t="s">
        <v>133</v>
      </c>
      <c r="N80" s="95" t="s">
        <v>134</v>
      </c>
      <c r="O80" s="96" t="s">
        <v>25</v>
      </c>
      <c r="P80" s="96" t="s">
        <v>149</v>
      </c>
      <c r="Q80" s="97"/>
      <c r="R80" s="93" t="s">
        <v>32</v>
      </c>
      <c r="S80" s="93" t="s">
        <v>150</v>
      </c>
      <c r="T80" s="94" t="s">
        <v>143</v>
      </c>
      <c r="U80" s="95" t="s">
        <v>132</v>
      </c>
      <c r="V80" s="95" t="s">
        <v>63</v>
      </c>
      <c r="W80" s="95" t="s">
        <v>133</v>
      </c>
      <c r="X80" s="95" t="s">
        <v>134</v>
      </c>
      <c r="Y80" s="96" t="s">
        <v>25</v>
      </c>
      <c r="Z80" s="96" t="s">
        <v>149</v>
      </c>
    </row>
    <row r="81" spans="7:26" ht="15" thickBot="1" x14ac:dyDescent="0.35">
      <c r="G81" s="46" t="s">
        <v>101</v>
      </c>
      <c r="H81" s="59" t="s">
        <v>152</v>
      </c>
      <c r="I81" s="276" t="s">
        <v>35</v>
      </c>
      <c r="J81" s="305"/>
      <c r="K81" s="305"/>
      <c r="L81" s="305">
        <v>1</v>
      </c>
      <c r="M81" s="305">
        <v>1</v>
      </c>
      <c r="N81" s="66"/>
      <c r="O81" s="69"/>
      <c r="P81" s="69"/>
      <c r="Q81" s="190"/>
      <c r="R81" s="69"/>
      <c r="S81" s="68"/>
      <c r="T81" s="64"/>
      <c r="U81" s="64"/>
      <c r="V81" s="64"/>
      <c r="W81" s="64"/>
      <c r="X81" s="225"/>
      <c r="Y81" s="69"/>
      <c r="Z81" s="69"/>
    </row>
    <row r="82" spans="7:26" ht="15" thickBot="1" x14ac:dyDescent="0.35">
      <c r="G82" s="110" t="s">
        <v>155</v>
      </c>
      <c r="H82" s="134" t="s">
        <v>152</v>
      </c>
      <c r="I82" s="151" t="s">
        <v>220</v>
      </c>
      <c r="J82" s="152"/>
      <c r="K82" s="152"/>
      <c r="L82" s="152">
        <v>1</v>
      </c>
      <c r="M82" s="152">
        <v>1</v>
      </c>
      <c r="N82" s="153"/>
      <c r="O82" s="154"/>
      <c r="P82" s="154"/>
      <c r="Q82" s="158"/>
      <c r="R82" s="160"/>
      <c r="S82" s="162"/>
      <c r="T82" s="143"/>
      <c r="U82" s="143"/>
      <c r="V82" s="143"/>
      <c r="W82" s="143"/>
      <c r="X82" s="255"/>
      <c r="Y82" s="115"/>
      <c r="Z82" s="115"/>
    </row>
    <row r="83" spans="7:26" ht="15" thickBot="1" x14ac:dyDescent="0.35">
      <c r="G83" s="110">
        <f>SUM(H83:H98)</f>
        <v>3</v>
      </c>
      <c r="H83" s="135">
        <f t="shared" ref="H83:H84" si="16">MAX(K83:N83)+MAX(U83:X83)</f>
        <v>1</v>
      </c>
      <c r="I83" s="20" t="s">
        <v>29</v>
      </c>
      <c r="N83">
        <v>1</v>
      </c>
      <c r="O83" s="124">
        <f t="shared" ref="O83:O84" si="17">(J83+K83)*$Y$3</f>
        <v>0</v>
      </c>
      <c r="P83" s="119"/>
      <c r="Q83" s="157"/>
      <c r="R83" s="19"/>
      <c r="S83" s="19"/>
      <c r="T83" s="11"/>
      <c r="U83" s="11"/>
      <c r="V83" s="11"/>
      <c r="W83" s="11"/>
      <c r="X83" s="12"/>
      <c r="Y83" s="163">
        <f t="shared" ref="Y83:Y89" si="18">(T83+U83)*$Y$3</f>
        <v>0</v>
      </c>
      <c r="Z83" s="124"/>
    </row>
    <row r="84" spans="7:26" x14ac:dyDescent="0.3">
      <c r="G84" s="43"/>
      <c r="H84" s="135">
        <f t="shared" si="16"/>
        <v>1</v>
      </c>
      <c r="I84" s="33"/>
      <c r="J84" s="32"/>
      <c r="K84" s="32"/>
      <c r="L84" s="32"/>
      <c r="M84" s="32"/>
      <c r="N84" s="32"/>
      <c r="O84" s="124">
        <f t="shared" si="17"/>
        <v>0</v>
      </c>
      <c r="P84" s="124"/>
      <c r="Q84" s="157"/>
      <c r="R84" s="27" t="s">
        <v>393</v>
      </c>
      <c r="S84" s="292" t="s">
        <v>394</v>
      </c>
      <c r="T84" s="233"/>
      <c r="U84" s="233">
        <v>1</v>
      </c>
      <c r="V84" s="233"/>
      <c r="W84" s="233"/>
      <c r="X84" s="234"/>
      <c r="Y84" s="163">
        <f t="shared" si="18"/>
        <v>0.5</v>
      </c>
      <c r="Z84" s="124"/>
    </row>
    <row r="85" spans="7:26" x14ac:dyDescent="0.3">
      <c r="G85" s="43"/>
      <c r="H85" s="135"/>
      <c r="I85" s="33"/>
      <c r="J85" s="32"/>
      <c r="K85" s="32"/>
      <c r="L85" s="32"/>
      <c r="M85" s="32"/>
      <c r="N85" s="32"/>
      <c r="O85" s="124"/>
      <c r="P85" s="124"/>
      <c r="Q85" s="157"/>
      <c r="R85" s="28"/>
      <c r="S85" s="161" t="s">
        <v>395</v>
      </c>
      <c r="T85" s="9">
        <v>6</v>
      </c>
      <c r="U85" s="9"/>
      <c r="V85" s="9"/>
      <c r="W85" s="9"/>
      <c r="X85" s="31"/>
      <c r="Y85" s="163">
        <f t="shared" si="18"/>
        <v>3</v>
      </c>
      <c r="Z85" s="124"/>
    </row>
    <row r="86" spans="7:26" x14ac:dyDescent="0.3">
      <c r="G86" s="43"/>
      <c r="H86" s="135">
        <f t="shared" ref="H86:H98" si="19">MAX(K86:N86)+MAX(U86:X86)</f>
        <v>0</v>
      </c>
      <c r="I86" s="33"/>
      <c r="J86" s="32"/>
      <c r="K86" s="32"/>
      <c r="L86" s="32"/>
      <c r="M86" s="32"/>
      <c r="N86" s="32"/>
      <c r="O86" s="124">
        <f t="shared" ref="O86:O91" si="20">(J86+K86)*$Y$3</f>
        <v>0</v>
      </c>
      <c r="P86" s="124"/>
      <c r="Q86" s="157"/>
      <c r="R86" s="28"/>
      <c r="S86" s="161"/>
      <c r="T86" s="9"/>
      <c r="U86" s="9"/>
      <c r="V86" s="9"/>
      <c r="W86" s="9"/>
      <c r="X86" s="31"/>
      <c r="Y86" s="163">
        <f t="shared" si="18"/>
        <v>0</v>
      </c>
      <c r="Z86" s="124"/>
    </row>
    <row r="87" spans="7:26" x14ac:dyDescent="0.3">
      <c r="G87" s="43"/>
      <c r="H87" s="135">
        <f t="shared" si="19"/>
        <v>0</v>
      </c>
      <c r="I87" s="33"/>
      <c r="J87" s="32"/>
      <c r="K87" s="32"/>
      <c r="L87" s="32"/>
      <c r="M87" s="32"/>
      <c r="N87" s="32"/>
      <c r="O87" s="124">
        <f t="shared" si="20"/>
        <v>0</v>
      </c>
      <c r="P87" s="124"/>
      <c r="Q87" s="157"/>
      <c r="R87" s="28"/>
      <c r="S87" s="161"/>
      <c r="T87" s="9"/>
      <c r="U87" s="9"/>
      <c r="V87" s="9"/>
      <c r="W87" s="9"/>
      <c r="X87" s="31"/>
      <c r="Y87" s="163">
        <f t="shared" si="18"/>
        <v>0</v>
      </c>
      <c r="Z87" s="124"/>
    </row>
    <row r="88" spans="7:26" ht="15" thickBot="1" x14ac:dyDescent="0.35">
      <c r="G88" s="43"/>
      <c r="H88" s="135">
        <f t="shared" si="19"/>
        <v>0</v>
      </c>
      <c r="I88" s="33"/>
      <c r="J88" s="32"/>
      <c r="K88" s="32"/>
      <c r="L88" s="32"/>
      <c r="M88" s="32"/>
      <c r="N88" s="32"/>
      <c r="O88" s="124">
        <f t="shared" si="20"/>
        <v>0</v>
      </c>
      <c r="P88" s="124"/>
      <c r="Q88" s="157"/>
      <c r="R88" s="29"/>
      <c r="S88" s="262"/>
      <c r="T88" s="22"/>
      <c r="U88" s="22"/>
      <c r="V88" s="22"/>
      <c r="W88" s="22"/>
      <c r="X88" s="237"/>
      <c r="Y88" s="163">
        <f t="shared" si="18"/>
        <v>0</v>
      </c>
      <c r="Z88" s="124"/>
    </row>
    <row r="89" spans="7:26" x14ac:dyDescent="0.3">
      <c r="G89" s="43"/>
      <c r="H89" s="135">
        <f t="shared" si="19"/>
        <v>1</v>
      </c>
      <c r="I89" s="33"/>
      <c r="J89" s="32"/>
      <c r="K89" s="32"/>
      <c r="L89" s="32"/>
      <c r="M89" s="32"/>
      <c r="N89" s="32"/>
      <c r="O89" s="124">
        <f t="shared" si="20"/>
        <v>0</v>
      </c>
      <c r="P89" s="124"/>
      <c r="Q89" s="157"/>
      <c r="R89" s="27" t="s">
        <v>393</v>
      </c>
      <c r="S89" s="292" t="s">
        <v>34</v>
      </c>
      <c r="T89" s="233"/>
      <c r="U89" s="233">
        <v>1</v>
      </c>
      <c r="V89" s="233"/>
      <c r="W89" s="233"/>
      <c r="X89" s="234"/>
      <c r="Y89" s="163">
        <f t="shared" si="18"/>
        <v>0.5</v>
      </c>
      <c r="Z89" s="124"/>
    </row>
    <row r="90" spans="7:26" x14ac:dyDescent="0.3">
      <c r="G90" s="43"/>
      <c r="H90" s="135">
        <f t="shared" si="19"/>
        <v>0</v>
      </c>
      <c r="I90" s="217"/>
      <c r="J90" s="30"/>
      <c r="K90" s="30"/>
      <c r="L90" s="30"/>
      <c r="M90" s="30"/>
      <c r="N90" s="32"/>
      <c r="O90" s="124">
        <f t="shared" si="20"/>
        <v>0</v>
      </c>
      <c r="P90" s="124"/>
      <c r="Q90" s="157"/>
      <c r="R90" s="28"/>
      <c r="S90" s="161" t="s">
        <v>396</v>
      </c>
      <c r="T90" s="9">
        <v>4</v>
      </c>
      <c r="U90" s="9"/>
      <c r="V90" s="9"/>
      <c r="W90" s="9"/>
      <c r="X90" s="31"/>
      <c r="Y90" s="163">
        <f t="shared" ref="Y90:Y98" si="21">(T90+U90)*$Y$3</f>
        <v>2</v>
      </c>
      <c r="Z90" s="124"/>
    </row>
    <row r="91" spans="7:26" x14ac:dyDescent="0.3">
      <c r="G91" s="43"/>
      <c r="H91" s="135">
        <f t="shared" si="19"/>
        <v>0</v>
      </c>
      <c r="I91" s="33"/>
      <c r="J91" s="32"/>
      <c r="K91" s="32"/>
      <c r="L91" s="32"/>
      <c r="M91" s="32"/>
      <c r="N91" s="32"/>
      <c r="O91" s="124">
        <f t="shared" si="20"/>
        <v>0</v>
      </c>
      <c r="P91" s="124"/>
      <c r="Q91" s="157"/>
      <c r="R91" s="28"/>
      <c r="S91" s="161" t="s">
        <v>397</v>
      </c>
      <c r="T91" s="9">
        <v>1</v>
      </c>
      <c r="U91" s="9"/>
      <c r="V91" s="9"/>
      <c r="W91" s="9"/>
      <c r="X91" s="31"/>
      <c r="Y91" s="163">
        <f t="shared" si="21"/>
        <v>0.5</v>
      </c>
      <c r="Z91" s="124"/>
    </row>
    <row r="92" spans="7:26" x14ac:dyDescent="0.3">
      <c r="G92" s="43"/>
      <c r="H92" s="135">
        <f t="shared" si="19"/>
        <v>0</v>
      </c>
      <c r="I92" s="33"/>
      <c r="J92" s="32"/>
      <c r="K92" s="32"/>
      <c r="L92" s="32"/>
      <c r="M92" s="32"/>
      <c r="N92" s="32"/>
      <c r="O92" s="124">
        <f>(J92+K92)*$Y$3</f>
        <v>0</v>
      </c>
      <c r="P92" s="124"/>
      <c r="Q92" s="157"/>
      <c r="R92" s="28"/>
      <c r="S92" s="161"/>
      <c r="T92" s="9"/>
      <c r="U92" s="9"/>
      <c r="V92" s="9"/>
      <c r="W92" s="9"/>
      <c r="X92" s="31"/>
      <c r="Y92" s="163">
        <f t="shared" si="21"/>
        <v>0</v>
      </c>
      <c r="Z92" s="124"/>
    </row>
    <row r="93" spans="7:26" x14ac:dyDescent="0.3">
      <c r="G93" s="43"/>
      <c r="H93" s="135">
        <f t="shared" si="19"/>
        <v>0</v>
      </c>
      <c r="I93" s="33"/>
      <c r="J93" s="32"/>
      <c r="K93" s="32"/>
      <c r="L93" s="32"/>
      <c r="M93" s="32"/>
      <c r="N93" s="32"/>
      <c r="O93" s="124">
        <f>(J93+K93)*$Y$3</f>
        <v>0</v>
      </c>
      <c r="P93" s="124"/>
      <c r="Q93" s="157"/>
      <c r="R93" s="28"/>
      <c r="S93" s="161"/>
      <c r="T93" s="9"/>
      <c r="U93" s="9"/>
      <c r="V93" s="9"/>
      <c r="W93" s="9"/>
      <c r="X93" s="31"/>
      <c r="Y93" s="163">
        <f t="shared" si="21"/>
        <v>0</v>
      </c>
      <c r="Z93" s="124"/>
    </row>
    <row r="94" spans="7:26" x14ac:dyDescent="0.3">
      <c r="G94" s="217"/>
      <c r="H94" s="135">
        <f t="shared" si="19"/>
        <v>0</v>
      </c>
      <c r="I94" s="217"/>
      <c r="J94" s="30"/>
      <c r="K94" s="30"/>
      <c r="L94" s="30"/>
      <c r="M94" s="30"/>
      <c r="N94" s="32"/>
      <c r="O94" s="124">
        <f>(J94+K94)*$Y$3</f>
        <v>0</v>
      </c>
      <c r="P94" s="124"/>
      <c r="Q94" s="157"/>
      <c r="R94" s="28"/>
      <c r="S94" s="161"/>
      <c r="T94" s="9"/>
      <c r="U94" s="9"/>
      <c r="V94" s="9"/>
      <c r="W94" s="9"/>
      <c r="X94" s="31"/>
      <c r="Y94" s="163">
        <f t="shared" si="21"/>
        <v>0</v>
      </c>
      <c r="Z94" s="124"/>
    </row>
    <row r="95" spans="7:26" ht="15" thickBot="1" x14ac:dyDescent="0.35">
      <c r="G95" s="33"/>
      <c r="H95" s="135">
        <f t="shared" si="19"/>
        <v>0</v>
      </c>
      <c r="I95" s="33"/>
      <c r="J95" s="32"/>
      <c r="K95" s="32"/>
      <c r="L95" s="32"/>
      <c r="M95" s="32"/>
      <c r="N95" s="32"/>
      <c r="O95" s="124">
        <f>(J95+K95)*$Y$3</f>
        <v>0</v>
      </c>
      <c r="P95" s="215"/>
      <c r="Q95" s="157"/>
      <c r="R95" s="29"/>
      <c r="S95" s="262"/>
      <c r="T95" s="22"/>
      <c r="U95" s="22"/>
      <c r="V95" s="22"/>
      <c r="W95" s="22"/>
      <c r="X95" s="237"/>
      <c r="Y95" s="163">
        <f t="shared" si="21"/>
        <v>0</v>
      </c>
      <c r="Z95" s="124"/>
    </row>
    <row r="96" spans="7:26" x14ac:dyDescent="0.3">
      <c r="G96" s="33"/>
      <c r="H96" s="135">
        <f t="shared" si="19"/>
        <v>0</v>
      </c>
      <c r="I96" s="33"/>
      <c r="J96" s="32"/>
      <c r="K96" s="32"/>
      <c r="L96" s="32"/>
      <c r="M96" s="32"/>
      <c r="N96" s="32"/>
      <c r="O96" s="124">
        <f t="shared" ref="O96:O100" si="22">(J96+K96)*$Y$3</f>
        <v>0</v>
      </c>
      <c r="P96" s="215"/>
      <c r="Q96" s="157"/>
      <c r="R96" s="20"/>
      <c r="S96" s="20"/>
      <c r="X96" s="15"/>
      <c r="Y96" s="163">
        <f t="shared" si="21"/>
        <v>0</v>
      </c>
      <c r="Z96" s="124"/>
    </row>
    <row r="97" spans="7:26" x14ac:dyDescent="0.3">
      <c r="G97" s="33"/>
      <c r="H97" s="135">
        <f t="shared" si="19"/>
        <v>0</v>
      </c>
      <c r="I97" s="33"/>
      <c r="J97" s="32"/>
      <c r="K97" s="32"/>
      <c r="L97" s="32"/>
      <c r="M97" s="32"/>
      <c r="N97" s="32"/>
      <c r="O97" s="124">
        <f t="shared" si="22"/>
        <v>0</v>
      </c>
      <c r="P97" s="215"/>
      <c r="Q97" s="157"/>
      <c r="R97" s="20"/>
      <c r="S97" s="20"/>
      <c r="X97" s="15"/>
      <c r="Y97" s="163">
        <f t="shared" si="21"/>
        <v>0</v>
      </c>
      <c r="Z97" s="124"/>
    </row>
    <row r="98" spans="7:26" ht="15" thickBot="1" x14ac:dyDescent="0.35">
      <c r="G98" s="33"/>
      <c r="H98" s="135">
        <f t="shared" si="19"/>
        <v>0</v>
      </c>
      <c r="I98" s="33"/>
      <c r="J98" s="32"/>
      <c r="K98" s="32"/>
      <c r="L98" s="32"/>
      <c r="M98" s="32"/>
      <c r="N98" s="32"/>
      <c r="O98" s="141">
        <f t="shared" si="22"/>
        <v>0</v>
      </c>
      <c r="P98" s="215"/>
      <c r="Q98" s="157"/>
      <c r="R98" s="20"/>
      <c r="S98" s="20"/>
      <c r="X98" s="15"/>
      <c r="Y98" s="163">
        <f t="shared" si="21"/>
        <v>0</v>
      </c>
      <c r="Z98" s="124"/>
    </row>
    <row r="99" spans="7:26" x14ac:dyDescent="0.3">
      <c r="G99" s="348" t="s">
        <v>405</v>
      </c>
      <c r="H99" s="138">
        <v>2</v>
      </c>
      <c r="I99" s="19"/>
      <c r="J99" s="11"/>
      <c r="K99" s="11"/>
      <c r="L99" s="11"/>
      <c r="M99" s="11"/>
      <c r="N99" s="11"/>
      <c r="O99" s="140">
        <f t="shared" si="22"/>
        <v>0</v>
      </c>
      <c r="P99" s="140"/>
      <c r="Q99" s="190"/>
      <c r="R99" s="194" t="s">
        <v>403</v>
      </c>
      <c r="S99" s="36" t="s">
        <v>404</v>
      </c>
      <c r="T99" s="36">
        <v>1</v>
      </c>
      <c r="U99" s="36">
        <v>2</v>
      </c>
      <c r="V99" s="36"/>
      <c r="W99" s="11"/>
      <c r="X99" s="12"/>
      <c r="Y99" s="140">
        <f t="shared" ref="Y99:Y102" si="23">(T99+U99)*$Y$3</f>
        <v>1.5</v>
      </c>
      <c r="Z99" s="140"/>
    </row>
    <row r="100" spans="7:26" ht="15" thickBot="1" x14ac:dyDescent="0.35">
      <c r="G100" s="50" t="s">
        <v>113</v>
      </c>
      <c r="H100" s="132">
        <v>0</v>
      </c>
      <c r="I100" s="159"/>
      <c r="J100" s="35"/>
      <c r="K100" s="35"/>
      <c r="L100" s="35"/>
      <c r="M100" s="35"/>
      <c r="N100" s="35"/>
      <c r="O100" s="139">
        <f t="shared" si="22"/>
        <v>0</v>
      </c>
      <c r="P100" s="139"/>
      <c r="Q100" s="158"/>
      <c r="R100" s="44"/>
      <c r="S100" s="13"/>
      <c r="T100" s="13"/>
      <c r="U100" s="13"/>
      <c r="V100" s="13"/>
      <c r="W100" s="13"/>
      <c r="X100" s="14"/>
      <c r="Y100" s="139">
        <f t="shared" si="23"/>
        <v>0</v>
      </c>
      <c r="Z100" s="139"/>
    </row>
    <row r="101" spans="7:26" x14ac:dyDescent="0.3">
      <c r="G101" s="49" t="s">
        <v>164</v>
      </c>
      <c r="H101" s="138">
        <f t="shared" ref="H101:H102" si="24">MAX(K101:N101)+MAX(U101:X101)</f>
        <v>0</v>
      </c>
      <c r="I101" s="53"/>
      <c r="J101" s="36"/>
      <c r="K101" s="36"/>
      <c r="L101" s="36"/>
      <c r="M101" s="36"/>
      <c r="N101" s="36"/>
      <c r="O101" s="140">
        <f t="shared" ref="O101:O102" si="25">(J101+K101)*$Y$3</f>
        <v>0</v>
      </c>
      <c r="P101" s="140"/>
      <c r="Q101" s="108"/>
      <c r="R101" s="20"/>
      <c r="S101" s="20"/>
      <c r="Y101" s="140">
        <f t="shared" si="23"/>
        <v>0</v>
      </c>
      <c r="Z101" s="140"/>
    </row>
    <row r="102" spans="7:26" ht="15" thickBot="1" x14ac:dyDescent="0.35">
      <c r="G102" s="51" t="s">
        <v>113</v>
      </c>
      <c r="H102" s="132">
        <f t="shared" si="24"/>
        <v>0</v>
      </c>
      <c r="I102" s="21"/>
      <c r="J102" s="13"/>
      <c r="K102" s="13"/>
      <c r="L102" s="13"/>
      <c r="M102" s="13"/>
      <c r="N102" s="13"/>
      <c r="O102" s="139">
        <f t="shared" si="25"/>
        <v>0</v>
      </c>
      <c r="P102" s="139"/>
      <c r="Q102" s="133"/>
      <c r="R102" s="21"/>
      <c r="S102" s="21"/>
      <c r="T102" s="13"/>
      <c r="U102" s="13"/>
      <c r="V102" s="13"/>
      <c r="W102" s="13"/>
      <c r="X102" s="13"/>
      <c r="Y102" s="139">
        <f t="shared" si="23"/>
        <v>0</v>
      </c>
      <c r="Z102" s="139"/>
    </row>
    <row r="103" spans="7:26" x14ac:dyDescent="0.3">
      <c r="H103"/>
    </row>
    <row r="104" spans="7:26" x14ac:dyDescent="0.3">
      <c r="H104"/>
    </row>
    <row r="105" spans="7:26" x14ac:dyDescent="0.3">
      <c r="H105"/>
    </row>
    <row r="106" spans="7:26" x14ac:dyDescent="0.3">
      <c r="H106"/>
    </row>
  </sheetData>
  <mergeCells count="1">
    <mergeCell ref="T4:U4"/>
  </mergeCells>
  <conditionalFormatting sqref="D2">
    <cfRule type="cellIs" dxfId="8" priority="7" operator="lessThan">
      <formula>0</formula>
    </cfRule>
    <cfRule type="cellIs" dxfId="7" priority="8" operator="equal">
      <formula>0</formula>
    </cfRule>
    <cfRule type="cellIs" dxfId="6" priority="9" operator="greaterThan">
      <formula>0</formula>
    </cfRule>
  </conditionalFormatting>
  <conditionalFormatting sqref="D58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45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Ringbridge</vt:lpstr>
      <vt:lpstr>Aeris</vt:lpstr>
      <vt:lpstr>Newgate</vt:lpstr>
      <vt:lpstr>Vallani</vt:lpstr>
      <vt:lpstr>WyvernBridge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John</cp:lastModifiedBy>
  <cp:lastPrinted>2020-01-26T21:20:04Z</cp:lastPrinted>
  <dcterms:created xsi:type="dcterms:W3CDTF">2017-10-30T20:13:27Z</dcterms:created>
  <dcterms:modified xsi:type="dcterms:W3CDTF">2023-01-21T10:20:06Z</dcterms:modified>
</cp:coreProperties>
</file>