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13_ncr:1_{5AC0C56D-2608-4F05-9144-FA02CA8FB4B3}" xr6:coauthVersionLast="47" xr6:coauthVersionMax="47" xr10:uidLastSave="{00000000-0000-0000-0000-000000000000}"/>
  <bookViews>
    <workbookView xWindow="-108" yWindow="-108" windowWidth="23256" windowHeight="12576" activeTab="2" xr2:uid="{C286EF6E-9236-40A1-A8F9-AFA2231DCBF5}"/>
  </bookViews>
  <sheets>
    <sheet name="Tatzleford" sheetId="1" r:id="rId1"/>
    <sheet name="Nature Reserve" sheetId="2" r:id="rId2"/>
    <sheet name="Oldkee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3" l="1"/>
  <c r="W36" i="3"/>
  <c r="W26" i="3" l="1"/>
  <c r="W25" i="3"/>
  <c r="W24" i="3"/>
  <c r="W23" i="3"/>
  <c r="W22" i="3"/>
  <c r="I23" i="2"/>
  <c r="I21" i="2"/>
  <c r="G21" i="2"/>
  <c r="G23" i="2" s="1"/>
  <c r="J6" i="3"/>
  <c r="K6" i="3"/>
  <c r="L6" i="3"/>
  <c r="M6" i="3"/>
  <c r="N6" i="3"/>
  <c r="O6" i="3"/>
  <c r="H4" i="3" s="1"/>
  <c r="R6" i="3"/>
  <c r="S6" i="3"/>
  <c r="T6" i="3"/>
  <c r="U6" i="3"/>
  <c r="V6" i="3"/>
  <c r="W9" i="3"/>
  <c r="H11" i="3"/>
  <c r="W11" i="3"/>
  <c r="D13" i="3"/>
  <c r="D37" i="3" s="1"/>
  <c r="W16" i="3"/>
  <c r="W17" i="3"/>
  <c r="W18" i="3"/>
  <c r="W19" i="3"/>
  <c r="W20" i="3"/>
  <c r="W21" i="3"/>
  <c r="W27" i="3"/>
  <c r="W30" i="3"/>
  <c r="W31" i="3"/>
  <c r="W33" i="3"/>
  <c r="W34" i="3"/>
  <c r="D30" i="3"/>
  <c r="D34" i="3" s="1"/>
  <c r="L2" i="3" l="1"/>
  <c r="N2" i="3"/>
  <c r="J2" i="3"/>
  <c r="K2" i="3"/>
  <c r="M2" i="3"/>
  <c r="D18" i="3"/>
  <c r="W6" i="3"/>
  <c r="D38" i="3"/>
  <c r="D39" i="3" s="1"/>
  <c r="D21" i="3" l="1"/>
  <c r="D27" i="3" s="1"/>
  <c r="D41" i="3" s="1"/>
  <c r="D2" i="3" s="1"/>
  <c r="E39" i="2"/>
  <c r="E38" i="2"/>
  <c r="E37" i="2"/>
  <c r="E31" i="2"/>
  <c r="E30" i="2"/>
  <c r="E29" i="2"/>
  <c r="E28" i="2"/>
  <c r="G10" i="2"/>
  <c r="G16" i="2" s="1"/>
  <c r="E13" i="2"/>
  <c r="E41" i="2" s="1"/>
  <c r="M6" i="2"/>
  <c r="Y6" i="2"/>
  <c r="X6" i="2"/>
  <c r="W6" i="2"/>
  <c r="V6" i="2"/>
  <c r="U6" i="2"/>
  <c r="T6" i="2"/>
  <c r="O6" i="2"/>
  <c r="N6" i="2"/>
  <c r="L6" i="2"/>
  <c r="K6" i="2"/>
  <c r="P2" i="1"/>
  <c r="J6" i="1"/>
  <c r="J2" i="1" s="1"/>
  <c r="K6" i="1"/>
  <c r="L6" i="1"/>
  <c r="M6" i="1"/>
  <c r="N6" i="1"/>
  <c r="N2" i="1" s="1"/>
  <c r="T6" i="1"/>
  <c r="U6" i="1"/>
  <c r="V6" i="1"/>
  <c r="W6" i="1"/>
  <c r="X6" i="1"/>
  <c r="D14" i="1"/>
  <c r="H16" i="1"/>
  <c r="O16" i="1"/>
  <c r="Y16" i="1"/>
  <c r="H17" i="1"/>
  <c r="O17" i="1"/>
  <c r="Y17" i="1"/>
  <c r="H18" i="1"/>
  <c r="O18" i="1"/>
  <c r="Y18" i="1"/>
  <c r="H19" i="1"/>
  <c r="O19" i="1"/>
  <c r="Y19" i="1"/>
  <c r="H20" i="1"/>
  <c r="O20" i="1"/>
  <c r="Y20" i="1"/>
  <c r="H21" i="1"/>
  <c r="O21" i="1"/>
  <c r="Y21" i="1"/>
  <c r="H22" i="1"/>
  <c r="O22" i="1"/>
  <c r="Y22" i="1"/>
  <c r="D23" i="1"/>
  <c r="H23" i="1"/>
  <c r="O23" i="1"/>
  <c r="Y23" i="1"/>
  <c r="D24" i="1"/>
  <c r="H24" i="1"/>
  <c r="O24" i="1"/>
  <c r="Y24" i="1"/>
  <c r="D25" i="1"/>
  <c r="H25" i="1"/>
  <c r="O25" i="1"/>
  <c r="Y25" i="1"/>
  <c r="D26" i="1"/>
  <c r="H26" i="1"/>
  <c r="O26" i="1"/>
  <c r="Y26" i="1"/>
  <c r="D27" i="1"/>
  <c r="H27" i="1"/>
  <c r="O27" i="1"/>
  <c r="Y27" i="1"/>
  <c r="H28" i="1"/>
  <c r="O28" i="1"/>
  <c r="Y28" i="1"/>
  <c r="H29" i="1"/>
  <c r="O29" i="1"/>
  <c r="Y29" i="1"/>
  <c r="D30" i="1"/>
  <c r="H30" i="1"/>
  <c r="O30" i="1"/>
  <c r="Y30" i="1"/>
  <c r="H31" i="1"/>
  <c r="O31" i="1"/>
  <c r="Y31" i="1"/>
  <c r="D32" i="1"/>
  <c r="D33" i="1"/>
  <c r="D34" i="1"/>
  <c r="D35" i="1"/>
  <c r="H35" i="1"/>
  <c r="G35" i="1" s="1"/>
  <c r="O35" i="1"/>
  <c r="Y35" i="1"/>
  <c r="D36" i="1"/>
  <c r="H36" i="1"/>
  <c r="O36" i="1"/>
  <c r="Y36" i="1"/>
  <c r="D37" i="1"/>
  <c r="H38" i="1"/>
  <c r="O38" i="1"/>
  <c r="Y38" i="1"/>
  <c r="H39" i="1"/>
  <c r="O39" i="1"/>
  <c r="Y39" i="1"/>
  <c r="H40" i="1"/>
  <c r="O40" i="1"/>
  <c r="Y40" i="1"/>
  <c r="H41" i="1"/>
  <c r="O41" i="1"/>
  <c r="Y41" i="1"/>
  <c r="H44" i="1"/>
  <c r="O44" i="1"/>
  <c r="Y44" i="1"/>
  <c r="H45" i="1"/>
  <c r="O45" i="1"/>
  <c r="Y45" i="1"/>
  <c r="H48" i="1"/>
  <c r="O48" i="1"/>
  <c r="Y48" i="1"/>
  <c r="H49" i="1"/>
  <c r="O49" i="1"/>
  <c r="Y49" i="1"/>
  <c r="H52" i="1"/>
  <c r="O52" i="1"/>
  <c r="Y52" i="1"/>
  <c r="H53" i="1"/>
  <c r="O53" i="1"/>
  <c r="Y53" i="1"/>
  <c r="Z23" i="2" l="1"/>
  <c r="Z19" i="2"/>
  <c r="P23" i="2"/>
  <c r="Z21" i="2"/>
  <c r="Z20" i="2"/>
  <c r="Z18" i="2"/>
  <c r="P21" i="2"/>
  <c r="P20" i="2"/>
  <c r="P18" i="2"/>
  <c r="Z22" i="2"/>
  <c r="P22" i="2"/>
  <c r="P19" i="2"/>
  <c r="Z15" i="2"/>
  <c r="Z14" i="2"/>
  <c r="Z13" i="2"/>
  <c r="Z16" i="2"/>
  <c r="Z12" i="2"/>
  <c r="M2" i="1"/>
  <c r="L2" i="1"/>
  <c r="Y6" i="1"/>
  <c r="D4" i="1" s="1"/>
  <c r="K2" i="1"/>
  <c r="D18" i="1" s="1"/>
  <c r="D17" i="1"/>
  <c r="O6" i="1"/>
  <c r="H5" i="1"/>
  <c r="H6" i="1" s="1"/>
  <c r="G12" i="1"/>
  <c r="L2" i="2"/>
  <c r="N2" i="2"/>
  <c r="E18" i="2"/>
  <c r="M2" i="2"/>
  <c r="E32" i="2"/>
  <c r="O2" i="2"/>
  <c r="K2" i="2"/>
  <c r="Z7" i="2"/>
  <c r="Z10" i="2"/>
  <c r="Z8" i="2"/>
  <c r="Z9" i="2"/>
  <c r="Z11" i="2"/>
  <c r="G16" i="1"/>
  <c r="O2" i="1" l="1"/>
  <c r="D19" i="1"/>
  <c r="D40" i="1" s="1"/>
  <c r="D3" i="1" s="1"/>
  <c r="D2" i="1" s="1"/>
  <c r="E21" i="2"/>
  <c r="E24" i="2" s="1"/>
  <c r="P6" i="2"/>
  <c r="E40" i="2" l="1"/>
  <c r="E42" i="2" s="1"/>
  <c r="E44" i="2" s="1"/>
  <c r="E47" i="2" s="1"/>
  <c r="E2" i="2" s="1"/>
  <c r="P2" i="2"/>
  <c r="B8" i="2" l="1"/>
  <c r="B9" i="2"/>
  <c r="B7" i="2"/>
  <c r="B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4DA9EB6C-AFA5-4A98-90AE-9814E47AF36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66C707AC-7E0E-43BA-83D4-E75A8A52E2C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42068DE7-80A3-4C82-9533-0A87ED8C1F1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33BCBD91-818A-424D-9B75-EF40142868C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71138A83-4C23-4C52-BE47-F746C8C800C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I38" authorId="0" shapeId="0" xr:uid="{6E4AEA56-A0D4-41D5-8234-0AAACD6AD2C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  <comment ref="R38" authorId="0" shapeId="0" xr:uid="{3911DFB5-04A5-42C5-AC8A-A169991C1EE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Guards the bridge over the river.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C7" authorId="0" shapeId="0" xr:uid="{CD9B8DF3-6E46-4FB7-AF61-23C02806E29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C8" authorId="0" shapeId="0" xr:uid="{5FB63329-8DC3-498D-A109-C6EEAF37A53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Profession(Merchant) modifier</t>
        </r>
      </text>
    </comment>
    <comment ref="C9" authorId="0" shapeId="0" xr:uid="{A9B7E6B3-E6B7-4556-A441-350A4E39F97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Knowledge(Local) modifier</t>
        </r>
      </text>
    </comment>
    <comment ref="C10" authorId="0" shapeId="0" xr:uid="{110D4C01-8CE3-4388-B181-5A2BD84F455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C11" authorId="0" shapeId="0" xr:uid="{70E78C9F-5957-4238-9779-4A46B837E1B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  <comment ref="P13" authorId="1" shapeId="0" xr:uid="{A792D694-19DD-4437-9EC4-631F7381A2AB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Radishes.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Which consists of a Fish processing facility and a Public Jetty</t>
        </r>
      </text>
    </comment>
    <comment ref="I27" authorId="0" shapeId="0" xr:uid="{E454DB09-8F23-440B-B83C-C70AEC973DB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Which consists of a Community Hall and a Timber yard</t>
        </r>
      </text>
    </comment>
    <comment ref="D3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Trade Route to Restov
</t>
        </r>
      </text>
    </comment>
  </commentList>
</comments>
</file>

<file path=xl/sharedStrings.xml><?xml version="1.0" encoding="utf-8"?>
<sst xmlns="http://schemas.openxmlformats.org/spreadsheetml/2006/main" count="450" uniqueCount="189">
  <si>
    <t>Redoubt  (Lt Delmo)</t>
  </si>
  <si>
    <t>Boggard</t>
  </si>
  <si>
    <t>Cons</t>
  </si>
  <si>
    <t>Income</t>
  </si>
  <si>
    <t>Def</t>
  </si>
  <si>
    <t>Stab</t>
  </si>
  <si>
    <t>Loy</t>
  </si>
  <si>
    <t>Econ</t>
  </si>
  <si>
    <t>Spec</t>
  </si>
  <si>
    <t>Description</t>
  </si>
  <si>
    <t>Owner</t>
  </si>
  <si>
    <t>Size</t>
  </si>
  <si>
    <t>Redoubt  (Lt Ellison)</t>
  </si>
  <si>
    <t>Riverway</t>
  </si>
  <si>
    <t>S/Wilderness</t>
  </si>
  <si>
    <t>Holy Grove</t>
  </si>
  <si>
    <t>Dead Eye</t>
  </si>
  <si>
    <t>(3 slots max size 4)</t>
  </si>
  <si>
    <t>Leather worker</t>
  </si>
  <si>
    <t>Hunting Camp</t>
  </si>
  <si>
    <t>No further developments allowed</t>
  </si>
  <si>
    <t>Green Logging Camp1</t>
  </si>
  <si>
    <t>Logging Camp</t>
  </si>
  <si>
    <t xml:space="preserve"> Hinterland</t>
  </si>
  <si>
    <t>Effective</t>
  </si>
  <si>
    <t>Total</t>
  </si>
  <si>
    <r>
      <rPr>
        <b/>
        <sz val="14"/>
        <color theme="9" tint="-0.249977111117893"/>
        <rFont val="Calibri"/>
        <family val="2"/>
        <scheme val="minor"/>
      </rPr>
      <t xml:space="preserve">MUST STAY A ONE DISTRICT TOWN </t>
    </r>
    <r>
      <rPr>
        <b/>
        <sz val="14"/>
        <color theme="1"/>
        <rFont val="Calibri"/>
        <family val="2"/>
        <scheme val="minor"/>
      </rPr>
      <t xml:space="preserve">-  </t>
    </r>
  </si>
  <si>
    <t>Stewardship</t>
  </si>
  <si>
    <t>xxxx</t>
  </si>
  <si>
    <t>Size: Max 0</t>
  </si>
  <si>
    <t>Canals</t>
  </si>
  <si>
    <t>District</t>
  </si>
  <si>
    <t>Highways</t>
  </si>
  <si>
    <t>District 2 Name</t>
  </si>
  <si>
    <t>Roads</t>
  </si>
  <si>
    <t>Number</t>
  </si>
  <si>
    <t>Consumption Mods</t>
  </si>
  <si>
    <t>CONSUMPTION BONUSES</t>
  </si>
  <si>
    <t>Subtotal</t>
  </si>
  <si>
    <t>City Districts</t>
  </si>
  <si>
    <t>Urban</t>
  </si>
  <si>
    <t>Rural</t>
  </si>
  <si>
    <t>Semi-Wilderness</t>
  </si>
  <si>
    <t>Library</t>
  </si>
  <si>
    <t>CONSUMPTION COSTS</t>
  </si>
  <si>
    <t>Local market</t>
  </si>
  <si>
    <t>Alms Houses</t>
  </si>
  <si>
    <t>shop</t>
  </si>
  <si>
    <t>The general store</t>
  </si>
  <si>
    <t>Public Baths</t>
  </si>
  <si>
    <t>Road House</t>
  </si>
  <si>
    <t>Tatzleford Tavern</t>
  </si>
  <si>
    <t>Investors Taxes.</t>
  </si>
  <si>
    <t>Smithy</t>
  </si>
  <si>
    <t>Ironhand</t>
  </si>
  <si>
    <t>Core Economy</t>
  </si>
  <si>
    <t>INCOME</t>
  </si>
  <si>
    <t>Brewery</t>
  </si>
  <si>
    <t>River Run Brewey</t>
  </si>
  <si>
    <t>Fortified manor</t>
  </si>
  <si>
    <t>Size: Max 20</t>
  </si>
  <si>
    <t>District Wall</t>
  </si>
  <si>
    <t>District 1 Name</t>
  </si>
  <si>
    <t>Overall Alignment ?? Variance = 1</t>
  </si>
  <si>
    <t>Marshal</t>
  </si>
  <si>
    <t>Town Size</t>
  </si>
  <si>
    <t>Moderator</t>
  </si>
  <si>
    <t>Do not affect size</t>
  </si>
  <si>
    <t>Do  Not Use This Row</t>
  </si>
  <si>
    <t>City Upgrades</t>
  </si>
  <si>
    <t>Lt Cdr Coren Lawry</t>
  </si>
  <si>
    <t>Bailiff</t>
  </si>
  <si>
    <t>Tatzleford</t>
  </si>
  <si>
    <t>Governor</t>
  </si>
  <si>
    <t>Laticia</t>
  </si>
  <si>
    <t>Mayor</t>
  </si>
  <si>
    <t>Approx Population</t>
  </si>
  <si>
    <t xml:space="preserve">Mod </t>
  </si>
  <si>
    <t xml:space="preserve">Name </t>
  </si>
  <si>
    <t>Council</t>
  </si>
  <si>
    <t>Buildings</t>
  </si>
  <si>
    <t>Overall Size</t>
  </si>
  <si>
    <t>carried Over</t>
  </si>
  <si>
    <t>Economy</t>
  </si>
  <si>
    <t>Owned by Investors</t>
  </si>
  <si>
    <t>Owned by the Stonghold</t>
  </si>
  <si>
    <t>Business Income</t>
  </si>
  <si>
    <t>Profitability</t>
  </si>
  <si>
    <t>Civic Income</t>
  </si>
  <si>
    <t>Tax rate</t>
  </si>
  <si>
    <t>Totals</t>
  </si>
  <si>
    <t>Overall Income</t>
  </si>
  <si>
    <t>Bank</t>
  </si>
  <si>
    <t>Land</t>
  </si>
  <si>
    <t>Owned by the Governor</t>
  </si>
  <si>
    <t>Spend</t>
  </si>
  <si>
    <t>Location</t>
  </si>
  <si>
    <t>Type</t>
  </si>
  <si>
    <t>XP</t>
  </si>
  <si>
    <t>Leader</t>
  </si>
  <si>
    <t>Treasurer</t>
  </si>
  <si>
    <t>Magistrate</t>
  </si>
  <si>
    <t>Fiddler (LG)</t>
  </si>
  <si>
    <t>None</t>
  </si>
  <si>
    <t>Council Alignment = NG (Variance 2)</t>
  </si>
  <si>
    <t>Nature Reserve</t>
  </si>
  <si>
    <t>Hunter's Rest</t>
  </si>
  <si>
    <t xml:space="preserve"> SW</t>
  </si>
  <si>
    <t>Redoubt</t>
  </si>
  <si>
    <t>Arista</t>
  </si>
  <si>
    <t>Elkwall</t>
  </si>
  <si>
    <t>sw</t>
  </si>
  <si>
    <t>Rook</t>
  </si>
  <si>
    <t>Population</t>
  </si>
  <si>
    <t>Estig</t>
  </si>
  <si>
    <t>Fiddler</t>
  </si>
  <si>
    <t>Great Shrine</t>
  </si>
  <si>
    <t>Camp</t>
  </si>
  <si>
    <t>Large camp</t>
  </si>
  <si>
    <t>Resouces</t>
  </si>
  <si>
    <t>Consumption Costs</t>
  </si>
  <si>
    <t>Hamlet</t>
  </si>
  <si>
    <t>Consumption Reductions</t>
  </si>
  <si>
    <t>Stewardship Mods</t>
  </si>
  <si>
    <t>Total consumption</t>
  </si>
  <si>
    <t>Gabriel &amp;</t>
  </si>
  <si>
    <t>Alana</t>
  </si>
  <si>
    <t>NFTC</t>
  </si>
  <si>
    <t>None of these settlemts may be developed further</t>
  </si>
  <si>
    <t>Full</t>
  </si>
  <si>
    <t>Verton</t>
  </si>
  <si>
    <t>(Maril)</t>
  </si>
  <si>
    <t>Holy Grove (The Green)</t>
  </si>
  <si>
    <t>Grenal</t>
  </si>
  <si>
    <t>This mobile logging camp may not have any more developments added</t>
  </si>
  <si>
    <t>Green Logging Camp</t>
  </si>
  <si>
    <t>This Hamlet may have 1 more developments</t>
  </si>
  <si>
    <t>__ 1x Patrol Boat</t>
  </si>
  <si>
    <t xml:space="preserve">Magic Ecomomy </t>
  </si>
  <si>
    <t>The Community Jetty is now full.</t>
  </si>
  <si>
    <t>__1x  Community Boats</t>
  </si>
  <si>
    <t>_2x Community boats</t>
  </si>
  <si>
    <t>Lex</t>
  </si>
  <si>
    <t>Fishery Hamlet</t>
  </si>
  <si>
    <t>Fiston</t>
  </si>
  <si>
    <t>Dump / Well</t>
  </si>
  <si>
    <t>Local Market</t>
  </si>
  <si>
    <t>Road House (The Green Man)</t>
  </si>
  <si>
    <t>Leather worker (MW)</t>
  </si>
  <si>
    <t>(Lex)</t>
  </si>
  <si>
    <t>Temple (gozreh)</t>
  </si>
  <si>
    <t>Current size</t>
  </si>
  <si>
    <t>Bowyer (exotic)</t>
  </si>
  <si>
    <t>Keep</t>
  </si>
  <si>
    <t>Max size 20</t>
  </si>
  <si>
    <t>Kyras</t>
  </si>
  <si>
    <t>Councillor</t>
  </si>
  <si>
    <t>Town</t>
  </si>
  <si>
    <t>Felston</t>
  </si>
  <si>
    <t>Chancellor</t>
  </si>
  <si>
    <t>Old Keep</t>
  </si>
  <si>
    <t xml:space="preserve"> Zelona</t>
  </si>
  <si>
    <t>size</t>
  </si>
  <si>
    <t>Tax</t>
  </si>
  <si>
    <t>From Oston</t>
  </si>
  <si>
    <t>Chapel &amp; Graveyard (Erastil)</t>
  </si>
  <si>
    <t>Bar-z</t>
  </si>
  <si>
    <t>Bar-Z</t>
  </si>
  <si>
    <t>R</t>
  </si>
  <si>
    <t>Watch tower</t>
  </si>
  <si>
    <t>Gt Shrine (Erastil)</t>
  </si>
  <si>
    <t>Hex</t>
  </si>
  <si>
    <t>Village</t>
  </si>
  <si>
    <t>Henry</t>
  </si>
  <si>
    <t>Tavern (The Small Corn)</t>
  </si>
  <si>
    <t xml:space="preserve">Size </t>
  </si>
  <si>
    <t>leMaistre market</t>
  </si>
  <si>
    <t>Bar-Z Ranch</t>
  </si>
  <si>
    <t>Ranch (Zorah)</t>
  </si>
  <si>
    <t>Saddler (craft Workshop)</t>
  </si>
  <si>
    <t>Camson Farm</t>
  </si>
  <si>
    <t>Wood/saw Mill</t>
  </si>
  <si>
    <t>Great Farm</t>
  </si>
  <si>
    <t>Palisade</t>
  </si>
  <si>
    <t>Community Hall</t>
  </si>
  <si>
    <t>(Lord Marik)</t>
  </si>
  <si>
    <t>This Hamlet may have 2 more developments</t>
  </si>
  <si>
    <t>Border</t>
  </si>
  <si>
    <t>Basecamp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</si>
</sst>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9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8" fillId="4" borderId="0" applyNumberFormat="0" applyBorder="0" applyAlignment="0" applyProtection="0"/>
    <xf numFmtId="0" fontId="4" fillId="5" borderId="1" applyNumberFormat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7" fillId="0" borderId="0" applyNumberFormat="0" applyFill="0" applyBorder="0" applyAlignment="0" applyProtection="0"/>
    <xf numFmtId="0" fontId="1" fillId="8" borderId="0" applyNumberFormat="0" applyBorder="0" applyAlignment="0" applyProtection="0"/>
  </cellStyleXfs>
  <cellXfs count="222">
    <xf numFmtId="0" fontId="0" fillId="0" borderId="0" xfId="0"/>
    <xf numFmtId="0" fontId="0" fillId="0" borderId="0" xfId="0" applyAlignment="1">
      <alignment horizontal="center"/>
    </xf>
    <xf numFmtId="0" fontId="5" fillId="6" borderId="3" xfId="5" applyBorder="1"/>
    <xf numFmtId="0" fontId="0" fillId="0" borderId="4" xfId="0" applyBorder="1"/>
    <xf numFmtId="0" fontId="6" fillId="0" borderId="4" xfId="0" applyFont="1" applyBorder="1"/>
    <xf numFmtId="0" fontId="6" fillId="0" borderId="5" xfId="0" applyFont="1" applyBorder="1"/>
    <xf numFmtId="0" fontId="0" fillId="9" borderId="5" xfId="0" applyFill="1" applyBorder="1"/>
    <xf numFmtId="0" fontId="9" fillId="0" borderId="4" xfId="0" applyFont="1" applyBorder="1"/>
    <xf numFmtId="0" fontId="0" fillId="9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6" borderId="6" xfId="5" applyBorder="1"/>
    <xf numFmtId="0" fontId="0" fillId="0" borderId="7" xfId="0" applyBorder="1"/>
    <xf numFmtId="0" fontId="0" fillId="9" borderId="8" xfId="0" applyFill="1" applyBorder="1"/>
    <xf numFmtId="0" fontId="9" fillId="0" borderId="0" xfId="0" applyFont="1"/>
    <xf numFmtId="0" fontId="9" fillId="0" borderId="9" xfId="0" applyFont="1" applyBorder="1"/>
    <xf numFmtId="0" fontId="0" fillId="9" borderId="7" xfId="0" applyFill="1" applyBorder="1" applyAlignment="1">
      <alignment horizontal="center"/>
    </xf>
    <xf numFmtId="0" fontId="9" fillId="10" borderId="5" xfId="0" applyFont="1" applyFill="1" applyBorder="1"/>
    <xf numFmtId="0" fontId="8" fillId="11" borderId="10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/>
    </xf>
    <xf numFmtId="0" fontId="0" fillId="12" borderId="12" xfId="0" applyFill="1" applyBorder="1"/>
    <xf numFmtId="0" fontId="0" fillId="9" borderId="10" xfId="0" applyFill="1" applyBorder="1"/>
    <xf numFmtId="0" fontId="0" fillId="9" borderId="12" xfId="0" applyFill="1" applyBorder="1" applyAlignment="1">
      <alignment horizontal="center"/>
    </xf>
    <xf numFmtId="0" fontId="10" fillId="9" borderId="7" xfId="0" applyFont="1" applyFill="1" applyBorder="1"/>
    <xf numFmtId="0" fontId="0" fillId="0" borderId="13" xfId="0" applyBorder="1"/>
    <xf numFmtId="0" fontId="8" fillId="9" borderId="5" xfId="0" applyFont="1" applyFill="1" applyBorder="1"/>
    <xf numFmtId="0" fontId="5" fillId="6" borderId="14" xfId="5" applyBorder="1"/>
    <xf numFmtId="0" fontId="0" fillId="0" borderId="15" xfId="0" applyBorder="1"/>
    <xf numFmtId="0" fontId="0" fillId="0" borderId="16" xfId="0" applyBorder="1"/>
    <xf numFmtId="0" fontId="0" fillId="9" borderId="7" xfId="0" applyFill="1" applyBorder="1"/>
    <xf numFmtId="0" fontId="9" fillId="0" borderId="15" xfId="0" applyFont="1" applyBorder="1"/>
    <xf numFmtId="0" fontId="9" fillId="0" borderId="16" xfId="0" applyFont="1" applyBorder="1"/>
    <xf numFmtId="0" fontId="11" fillId="9" borderId="7" xfId="0" applyFont="1" applyFill="1" applyBorder="1"/>
    <xf numFmtId="0" fontId="2" fillId="2" borderId="17" xfId="1" applyBorder="1"/>
    <xf numFmtId="0" fontId="6" fillId="0" borderId="13" xfId="0" applyFont="1" applyBorder="1"/>
    <xf numFmtId="0" fontId="11" fillId="10" borderId="5" xfId="0" applyFont="1" applyFill="1" applyBorder="1"/>
    <xf numFmtId="0" fontId="5" fillId="6" borderId="18" xfId="5" applyBorder="1"/>
    <xf numFmtId="0" fontId="0" fillId="0" borderId="9" xfId="0" applyBorder="1"/>
    <xf numFmtId="0" fontId="0" fillId="12" borderId="11" xfId="0" applyFill="1" applyBorder="1"/>
    <xf numFmtId="0" fontId="0" fillId="0" borderId="19" xfId="0" applyBorder="1"/>
    <xf numFmtId="0" fontId="12" fillId="0" borderId="9" xfId="0" applyFont="1" applyBorder="1"/>
    <xf numFmtId="0" fontId="0" fillId="9" borderId="9" xfId="0" applyFill="1" applyBorder="1" applyAlignment="1">
      <alignment horizontal="center"/>
    </xf>
    <xf numFmtId="0" fontId="9" fillId="0" borderId="8" xfId="0" applyFont="1" applyBorder="1"/>
    <xf numFmtId="0" fontId="1" fillId="8" borderId="20" xfId="8" applyBorder="1"/>
    <xf numFmtId="0" fontId="1" fillId="8" borderId="17" xfId="8" applyBorder="1"/>
    <xf numFmtId="0" fontId="0" fillId="0" borderId="21" xfId="6" applyFont="1" applyFill="1" applyBorder="1"/>
    <xf numFmtId="0" fontId="0" fillId="0" borderId="22" xfId="6" applyFont="1" applyFill="1" applyBorder="1"/>
    <xf numFmtId="0" fontId="0" fillId="0" borderId="23" xfId="6" applyFont="1" applyFill="1" applyBorder="1"/>
    <xf numFmtId="0" fontId="13" fillId="0" borderId="9" xfId="0" applyFont="1" applyBorder="1"/>
    <xf numFmtId="0" fontId="0" fillId="0" borderId="8" xfId="0" applyBorder="1" applyAlignment="1">
      <alignment horizontal="center"/>
    </xf>
    <xf numFmtId="0" fontId="5" fillId="6" borderId="24" xfId="5" applyBorder="1"/>
    <xf numFmtId="0" fontId="4" fillId="5" borderId="25" xfId="4" applyBorder="1"/>
    <xf numFmtId="0" fontId="4" fillId="5" borderId="26" xfId="4" applyBorder="1"/>
    <xf numFmtId="0" fontId="4" fillId="5" borderId="27" xfId="4" applyBorder="1"/>
    <xf numFmtId="0" fontId="4" fillId="5" borderId="28" xfId="4" applyBorder="1"/>
    <xf numFmtId="0" fontId="0" fillId="9" borderId="29" xfId="0" applyFill="1" applyBorder="1"/>
    <xf numFmtId="0" fontId="4" fillId="5" borderId="30" xfId="4" applyBorder="1" applyAlignment="1">
      <alignment horizontal="center"/>
    </xf>
    <xf numFmtId="0" fontId="5" fillId="6" borderId="31" xfId="5" applyBorder="1"/>
    <xf numFmtId="0" fontId="0" fillId="0" borderId="31" xfId="0" applyBorder="1"/>
    <xf numFmtId="0" fontId="4" fillId="5" borderId="31" xfId="4" applyBorder="1"/>
    <xf numFmtId="0" fontId="4" fillId="5" borderId="14" xfId="4" applyBorder="1"/>
    <xf numFmtId="0" fontId="4" fillId="5" borderId="32" xfId="4" applyBorder="1"/>
    <xf numFmtId="0" fontId="4" fillId="5" borderId="33" xfId="4" applyBorder="1"/>
    <xf numFmtId="0" fontId="4" fillId="5" borderId="34" xfId="4" applyBorder="1"/>
    <xf numFmtId="0" fontId="4" fillId="5" borderId="35" xfId="4" applyBorder="1" applyAlignment="1">
      <alignment horizontal="center"/>
    </xf>
    <xf numFmtId="0" fontId="10" fillId="9" borderId="10" xfId="0" applyFont="1" applyFill="1" applyBorder="1"/>
    <xf numFmtId="0" fontId="9" fillId="0" borderId="13" xfId="0" applyFont="1" applyBorder="1"/>
    <xf numFmtId="0" fontId="0" fillId="0" borderId="5" xfId="0" applyBorder="1"/>
    <xf numFmtId="0" fontId="5" fillId="12" borderId="31" xfId="5" applyFill="1" applyBorder="1"/>
    <xf numFmtId="0" fontId="0" fillId="12" borderId="31" xfId="0" applyFill="1" applyBorder="1"/>
    <xf numFmtId="0" fontId="0" fillId="0" borderId="8" xfId="0" applyBorder="1"/>
    <xf numFmtId="0" fontId="0" fillId="0" borderId="24" xfId="0" applyBorder="1"/>
    <xf numFmtId="0" fontId="15" fillId="0" borderId="9" xfId="0" applyFont="1" applyBorder="1"/>
    <xf numFmtId="0" fontId="0" fillId="0" borderId="36" xfId="0" applyBorder="1"/>
    <xf numFmtId="0" fontId="15" fillId="0" borderId="16" xfId="0" applyFont="1" applyBorder="1"/>
    <xf numFmtId="0" fontId="1" fillId="8" borderId="37" xfId="8" applyBorder="1"/>
    <xf numFmtId="0" fontId="1" fillId="8" borderId="38" xfId="8" applyBorder="1"/>
    <xf numFmtId="0" fontId="0" fillId="0" borderId="38" xfId="0" applyBorder="1"/>
    <xf numFmtId="0" fontId="9" fillId="0" borderId="2" xfId="6" applyFont="1" applyFill="1"/>
    <xf numFmtId="0" fontId="9" fillId="0" borderId="39" xfId="6" applyFont="1" applyFill="1" applyBorder="1"/>
    <xf numFmtId="0" fontId="0" fillId="12" borderId="40" xfId="0" applyFill="1" applyBorder="1"/>
    <xf numFmtId="0" fontId="1" fillId="8" borderId="19" xfId="8" applyBorder="1"/>
    <xf numFmtId="0" fontId="1" fillId="8" borderId="4" xfId="8" applyBorder="1"/>
    <xf numFmtId="0" fontId="5" fillId="6" borderId="41" xfId="5" applyBorder="1"/>
    <xf numFmtId="0" fontId="0" fillId="0" borderId="17" xfId="0" applyBorder="1"/>
    <xf numFmtId="0" fontId="5" fillId="6" borderId="42" xfId="5" applyBorder="1"/>
    <xf numFmtId="0" fontId="9" fillId="10" borderId="10" xfId="0" applyFont="1" applyFill="1" applyBorder="1"/>
    <xf numFmtId="0" fontId="5" fillId="6" borderId="43" xfId="5" applyBorder="1"/>
    <xf numFmtId="0" fontId="16" fillId="0" borderId="0" xfId="0" applyFont="1"/>
    <xf numFmtId="0" fontId="4" fillId="5" borderId="6" xfId="4" applyBorder="1"/>
    <xf numFmtId="0" fontId="4" fillId="5" borderId="44" xfId="4" applyBorder="1"/>
    <xf numFmtId="0" fontId="4" fillId="5" borderId="1" xfId="4"/>
    <xf numFmtId="0" fontId="4" fillId="5" borderId="45" xfId="4" applyBorder="1"/>
    <xf numFmtId="0" fontId="4" fillId="5" borderId="44" xfId="4" applyBorder="1" applyAlignment="1">
      <alignment horizontal="center"/>
    </xf>
    <xf numFmtId="0" fontId="4" fillId="5" borderId="18" xfId="4" applyBorder="1"/>
    <xf numFmtId="0" fontId="4" fillId="5" borderId="46" xfId="4" applyBorder="1"/>
    <xf numFmtId="0" fontId="4" fillId="5" borderId="47" xfId="4" applyBorder="1"/>
    <xf numFmtId="0" fontId="17" fillId="5" borderId="48" xfId="4" applyFont="1" applyBorder="1"/>
    <xf numFmtId="0" fontId="4" fillId="5" borderId="48" xfId="4" applyBorder="1"/>
    <xf numFmtId="0" fontId="4" fillId="5" borderId="46" xfId="4" applyBorder="1" applyAlignment="1">
      <alignment horizontal="center"/>
    </xf>
    <xf numFmtId="0" fontId="0" fillId="9" borderId="0" xfId="0" applyFill="1"/>
    <xf numFmtId="2" fontId="0" fillId="0" borderId="9" xfId="0" applyNumberFormat="1" applyBorder="1"/>
    <xf numFmtId="0" fontId="5" fillId="6" borderId="1" xfId="5"/>
    <xf numFmtId="0" fontId="18" fillId="4" borderId="49" xfId="3" applyBorder="1" applyAlignment="1">
      <alignment horizontal="center"/>
    </xf>
    <xf numFmtId="0" fontId="18" fillId="4" borderId="50" xfId="3" applyBorder="1"/>
    <xf numFmtId="2" fontId="0" fillId="0" borderId="16" xfId="0" applyNumberFormat="1" applyBorder="1"/>
    <xf numFmtId="0" fontId="8" fillId="13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/>
    </xf>
    <xf numFmtId="0" fontId="0" fillId="11" borderId="0" xfId="0" applyFill="1"/>
    <xf numFmtId="0" fontId="8" fillId="13" borderId="0" xfId="0" applyFont="1" applyFill="1" applyAlignment="1">
      <alignment horizontal="center"/>
    </xf>
    <xf numFmtId="0" fontId="0" fillId="13" borderId="0" xfId="0" applyFill="1"/>
    <xf numFmtId="0" fontId="18" fillId="4" borderId="51" xfId="3" applyBorder="1" applyAlignment="1">
      <alignment horizontal="center"/>
    </xf>
    <xf numFmtId="0" fontId="18" fillId="4" borderId="52" xfId="3" applyBorder="1"/>
    <xf numFmtId="0" fontId="2" fillId="2" borderId="0" xfId="1"/>
    <xf numFmtId="0" fontId="0" fillId="7" borderId="53" xfId="6" applyFont="1" applyBorder="1"/>
    <xf numFmtId="0" fontId="0" fillId="7" borderId="54" xfId="6" applyFont="1" applyBorder="1"/>
    <xf numFmtId="0" fontId="0" fillId="7" borderId="55" xfId="6" applyFont="1" applyBorder="1"/>
    <xf numFmtId="0" fontId="5" fillId="6" borderId="56" xfId="5" applyBorder="1"/>
    <xf numFmtId="0" fontId="0" fillId="7" borderId="57" xfId="6" applyFont="1" applyBorder="1"/>
    <xf numFmtId="0" fontId="0" fillId="7" borderId="58" xfId="6" applyFont="1" applyBorder="1"/>
    <xf numFmtId="0" fontId="0" fillId="7" borderId="59" xfId="6" applyFont="1" applyBorder="1"/>
    <xf numFmtId="0" fontId="0" fillId="7" borderId="2" xfId="6" applyFont="1"/>
    <xf numFmtId="0" fontId="3" fillId="3" borderId="60" xfId="2" applyBorder="1"/>
    <xf numFmtId="164" fontId="0" fillId="0" borderId="0" xfId="0" applyNumberFormat="1"/>
    <xf numFmtId="0" fontId="8" fillId="13" borderId="0" xfId="0" applyFont="1" applyFill="1"/>
    <xf numFmtId="0" fontId="8" fillId="11" borderId="0" xfId="0" applyFont="1" applyFill="1"/>
    <xf numFmtId="0" fontId="8" fillId="9" borderId="0" xfId="0" applyFont="1" applyFill="1" applyAlignment="1">
      <alignment horizontal="center" vertical="center" wrapText="1"/>
    </xf>
    <xf numFmtId="0" fontId="8" fillId="14" borderId="31" xfId="0" applyFont="1" applyFill="1" applyBorder="1" applyAlignment="1">
      <alignment horizontal="right"/>
    </xf>
    <xf numFmtId="0" fontId="4" fillId="5" borderId="61" xfId="4" applyBorder="1"/>
    <xf numFmtId="0" fontId="0" fillId="0" borderId="12" xfId="0" applyBorder="1"/>
    <xf numFmtId="0" fontId="0" fillId="0" borderId="11" xfId="0" applyBorder="1"/>
    <xf numFmtId="0" fontId="0" fillId="7" borderId="11" xfId="6" applyFont="1" applyBorder="1"/>
    <xf numFmtId="0" fontId="0" fillId="9" borderId="11" xfId="0" applyFill="1" applyBorder="1"/>
    <xf numFmtId="0" fontId="5" fillId="6" borderId="62" xfId="5" applyBorder="1"/>
    <xf numFmtId="164" fontId="0" fillId="14" borderId="31" xfId="0" applyNumberFormat="1" applyFill="1" applyBorder="1"/>
    <xf numFmtId="0" fontId="0" fillId="7" borderId="63" xfId="6" applyFont="1" applyBorder="1"/>
    <xf numFmtId="0" fontId="0" fillId="9" borderId="15" xfId="0" applyFill="1" applyBorder="1"/>
    <xf numFmtId="0" fontId="0" fillId="7" borderId="65" xfId="6" applyFont="1" applyBorder="1"/>
    <xf numFmtId="0" fontId="0" fillId="7" borderId="66" xfId="6" applyFont="1" applyBorder="1" applyAlignment="1">
      <alignment horizontal="center"/>
    </xf>
    <xf numFmtId="0" fontId="0" fillId="9" borderId="4" xfId="0" applyFill="1" applyBorder="1"/>
    <xf numFmtId="0" fontId="5" fillId="15" borderId="1" xfId="5" applyFill="1"/>
    <xf numFmtId="0" fontId="5" fillId="15" borderId="44" xfId="5" applyFill="1" applyBorder="1"/>
    <xf numFmtId="0" fontId="0" fillId="7" borderId="67" xfId="6" applyFont="1" applyBorder="1" applyAlignment="1">
      <alignment horizontal="center"/>
    </xf>
    <xf numFmtId="0" fontId="3" fillId="3" borderId="4" xfId="2" applyBorder="1"/>
    <xf numFmtId="164" fontId="5" fillId="6" borderId="1" xfId="5" applyNumberFormat="1"/>
    <xf numFmtId="0" fontId="4" fillId="5" borderId="6" xfId="4" applyBorder="1" applyAlignment="1">
      <alignment horizontal="center"/>
    </xf>
    <xf numFmtId="0" fontId="4" fillId="5" borderId="3" xfId="4" applyBorder="1" applyAlignment="1">
      <alignment horizontal="center"/>
    </xf>
    <xf numFmtId="0" fontId="0" fillId="7" borderId="70" xfId="6" applyFont="1" applyBorder="1"/>
    <xf numFmtId="0" fontId="8" fillId="12" borderId="0" xfId="0" applyFont="1" applyFill="1"/>
    <xf numFmtId="0" fontId="0" fillId="12" borderId="0" xfId="0" applyFill="1"/>
    <xf numFmtId="0" fontId="0" fillId="7" borderId="71" xfId="6" applyFont="1" applyBorder="1"/>
    <xf numFmtId="0" fontId="1" fillId="8" borderId="0" xfId="8" applyBorder="1"/>
    <xf numFmtId="0" fontId="6" fillId="0" borderId="31" xfId="0" applyFont="1" applyBorder="1"/>
    <xf numFmtId="0" fontId="1" fillId="8" borderId="31" xfId="8" applyBorder="1"/>
    <xf numFmtId="0" fontId="5" fillId="6" borderId="47" xfId="5" applyBorder="1"/>
    <xf numFmtId="0" fontId="0" fillId="8" borderId="17" xfId="8" applyFont="1" applyBorder="1"/>
    <xf numFmtId="0" fontId="0" fillId="7" borderId="75" xfId="6" applyFont="1" applyBorder="1" applyAlignment="1">
      <alignment horizontal="center"/>
    </xf>
    <xf numFmtId="0" fontId="0" fillId="7" borderId="78" xfId="6" applyFont="1" applyBorder="1" applyAlignment="1">
      <alignment horizontal="center"/>
    </xf>
    <xf numFmtId="0" fontId="0" fillId="7" borderId="79" xfId="6" applyFont="1" applyBorder="1"/>
    <xf numFmtId="0" fontId="0" fillId="0" borderId="62" xfId="0" applyBorder="1"/>
    <xf numFmtId="0" fontId="0" fillId="7" borderId="73" xfId="6" applyFont="1" applyBorder="1"/>
    <xf numFmtId="0" fontId="0" fillId="7" borderId="77" xfId="6" applyFont="1" applyBorder="1"/>
    <xf numFmtId="0" fontId="0" fillId="0" borderId="10" xfId="0" applyBorder="1"/>
    <xf numFmtId="0" fontId="0" fillId="7" borderId="80" xfId="6" applyFont="1" applyBorder="1"/>
    <xf numFmtId="0" fontId="0" fillId="7" borderId="64" xfId="6" applyFont="1" applyBorder="1"/>
    <xf numFmtId="0" fontId="0" fillId="7" borderId="81" xfId="6" applyFont="1" applyBorder="1"/>
    <xf numFmtId="0" fontId="0" fillId="7" borderId="67" xfId="6" applyFont="1" applyBorder="1"/>
    <xf numFmtId="0" fontId="0" fillId="7" borderId="82" xfId="6" applyFont="1" applyBorder="1"/>
    <xf numFmtId="0" fontId="0" fillId="7" borderId="83" xfId="6" applyFont="1" applyBorder="1"/>
    <xf numFmtId="0" fontId="0" fillId="7" borderId="84" xfId="6" applyFont="1" applyBorder="1"/>
    <xf numFmtId="0" fontId="0" fillId="7" borderId="85" xfId="6" applyFont="1" applyBorder="1"/>
    <xf numFmtId="0" fontId="8" fillId="16" borderId="13" xfId="0" applyFont="1" applyFill="1" applyBorder="1"/>
    <xf numFmtId="0" fontId="8" fillId="16" borderId="4" xfId="0" applyFont="1" applyFill="1" applyBorder="1"/>
    <xf numFmtId="0" fontId="4" fillId="5" borderId="76" xfId="4" applyBorder="1" applyAlignment="1">
      <alignment horizontal="center"/>
    </xf>
    <xf numFmtId="0" fontId="18" fillId="4" borderId="5" xfId="3" applyBorder="1"/>
    <xf numFmtId="0" fontId="2" fillId="2" borderId="15" xfId="1" applyBorder="1"/>
    <xf numFmtId="0" fontId="18" fillId="4" borderId="7" xfId="3" applyBorder="1"/>
    <xf numFmtId="0" fontId="7" fillId="0" borderId="19" xfId="7" applyBorder="1"/>
    <xf numFmtId="0" fontId="7" fillId="0" borderId="24" xfId="7" applyBorder="1"/>
    <xf numFmtId="0" fontId="6" fillId="0" borderId="0" xfId="0" applyFont="1"/>
    <xf numFmtId="0" fontId="6" fillId="0" borderId="9" xfId="0" applyFont="1" applyBorder="1"/>
    <xf numFmtId="0" fontId="18" fillId="4" borderId="8" xfId="3" applyBorder="1"/>
    <xf numFmtId="0" fontId="3" fillId="3" borderId="0" xfId="2" applyBorder="1"/>
    <xf numFmtId="0" fontId="5" fillId="6" borderId="68" xfId="5" applyBorder="1"/>
    <xf numFmtId="0" fontId="5" fillId="6" borderId="72" xfId="5" applyBorder="1"/>
    <xf numFmtId="0" fontId="22" fillId="0" borderId="24" xfId="7" applyFont="1" applyBorder="1"/>
    <xf numFmtId="0" fontId="5" fillId="6" borderId="6" xfId="5" applyBorder="1" applyAlignment="1">
      <alignment horizontal="center"/>
    </xf>
    <xf numFmtId="0" fontId="0" fillId="0" borderId="7" xfId="0" applyBorder="1" applyAlignment="1">
      <alignment horizontal="center"/>
    </xf>
    <xf numFmtId="0" fontId="18" fillId="4" borderId="3" xfId="3" applyBorder="1"/>
    <xf numFmtId="0" fontId="7" fillId="0" borderId="36" xfId="7" applyBorder="1"/>
    <xf numFmtId="0" fontId="5" fillId="6" borderId="69" xfId="5" applyBorder="1"/>
    <xf numFmtId="0" fontId="23" fillId="5" borderId="7" xfId="4" applyFont="1" applyBorder="1" applyAlignment="1">
      <alignment horizontal="center"/>
    </xf>
    <xf numFmtId="0" fontId="24" fillId="7" borderId="86" xfId="6" applyFont="1" applyBorder="1"/>
    <xf numFmtId="0" fontId="0" fillId="7" borderId="64" xfId="6" applyFont="1" applyBorder="1" applyAlignment="1">
      <alignment horizontal="center"/>
    </xf>
    <xf numFmtId="0" fontId="5" fillId="6" borderId="87" xfId="5" applyBorder="1"/>
    <xf numFmtId="0" fontId="9" fillId="9" borderId="15" xfId="0" applyFont="1" applyFill="1" applyBorder="1"/>
    <xf numFmtId="0" fontId="9" fillId="0" borderId="36" xfId="0" applyFont="1" applyBorder="1"/>
    <xf numFmtId="0" fontId="23" fillId="5" borderId="8" xfId="4" applyFont="1" applyBorder="1" applyAlignment="1">
      <alignment horizontal="center"/>
    </xf>
    <xf numFmtId="0" fontId="25" fillId="7" borderId="74" xfId="6" applyFont="1" applyBorder="1"/>
    <xf numFmtId="0" fontId="0" fillId="7" borderId="88" xfId="6" applyFont="1" applyBorder="1" applyAlignment="1">
      <alignment horizontal="center"/>
    </xf>
    <xf numFmtId="0" fontId="5" fillId="6" borderId="89" xfId="5" applyBorder="1"/>
    <xf numFmtId="0" fontId="9" fillId="9" borderId="0" xfId="0" applyFont="1" applyFill="1"/>
    <xf numFmtId="0" fontId="9" fillId="0" borderId="24" xfId="0" applyFont="1" applyBorder="1"/>
    <xf numFmtId="0" fontId="0" fillId="7" borderId="90" xfId="6" applyFont="1" applyBorder="1"/>
    <xf numFmtId="0" fontId="0" fillId="7" borderId="91" xfId="6" applyFont="1" applyBorder="1"/>
    <xf numFmtId="0" fontId="5" fillId="6" borderId="92" xfId="5" applyBorder="1"/>
    <xf numFmtId="0" fontId="0" fillId="7" borderId="93" xfId="6" applyFont="1" applyBorder="1"/>
    <xf numFmtId="0" fontId="5" fillId="6" borderId="29" xfId="5" applyBorder="1"/>
    <xf numFmtId="0" fontId="0" fillId="7" borderId="94" xfId="6" applyFont="1" applyBorder="1"/>
    <xf numFmtId="0" fontId="26" fillId="7" borderId="67" xfId="6" applyFont="1" applyBorder="1"/>
    <xf numFmtId="0" fontId="9" fillId="9" borderId="4" xfId="0" applyFont="1" applyFill="1" applyBorder="1"/>
    <xf numFmtId="0" fontId="9" fillId="0" borderId="19" xfId="0" applyFont="1" applyBorder="1"/>
    <xf numFmtId="0" fontId="3" fillId="7" borderId="94" xfId="6" applyFont="1" applyBorder="1"/>
    <xf numFmtId="0" fontId="3" fillId="7" borderId="81" xfId="6" applyFont="1" applyBorder="1"/>
    <xf numFmtId="0" fontId="26" fillId="0" borderId="9" xfId="0" applyFont="1" applyBorder="1"/>
    <xf numFmtId="0" fontId="26" fillId="0" borderId="15" xfId="0" applyFont="1" applyBorder="1"/>
    <xf numFmtId="0" fontId="3" fillId="3" borderId="12" xfId="2" applyBorder="1"/>
    <xf numFmtId="0" fontId="3" fillId="3" borderId="11" xfId="2" applyBorder="1"/>
    <xf numFmtId="0" fontId="0" fillId="11" borderId="0" xfId="0" applyFill="1" applyAlignment="1">
      <alignment horizontal="center"/>
    </xf>
    <xf numFmtId="0" fontId="21" fillId="16" borderId="4" xfId="0" applyFont="1" applyFill="1" applyBorder="1" applyAlignment="1">
      <alignment horizontal="center"/>
    </xf>
    <xf numFmtId="0" fontId="21" fillId="16" borderId="19" xfId="0" applyFont="1" applyFill="1" applyBorder="1" applyAlignment="1">
      <alignment horizontal="center"/>
    </xf>
  </cellXfs>
  <cellStyles count="9">
    <cellStyle name="20% - Accent1" xfId="8" builtinId="30"/>
    <cellStyle name="Bad" xfId="2" builtinId="27"/>
    <cellStyle name="Calculation" xfId="5" builtinId="22"/>
    <cellStyle name="Explanatory Text" xfId="7" builtinId="53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18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742950</xdr:colOff>
      <xdr:row>23</xdr:row>
      <xdr:rowOff>161925</xdr:rowOff>
    </xdr:from>
    <xdr:to>
      <xdr:col>24</xdr:col>
      <xdr:colOff>228600</xdr:colOff>
      <xdr:row>27</xdr:row>
      <xdr:rowOff>180974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F919F5-0DA4-4C78-ADF3-F4CFBAD8D534}"/>
            </a:ext>
          </a:extLst>
        </xdr:cNvPr>
        <xdr:cNvSpPr txBox="1"/>
      </xdr:nvSpPr>
      <xdr:spPr>
        <a:xfrm>
          <a:off x="11243310" y="4368165"/>
          <a:ext cx="3981450" cy="75056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Use this side to develop businesses in the town</a:t>
          </a:r>
        </a:p>
        <a:p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47624</xdr:colOff>
      <xdr:row>23</xdr:row>
      <xdr:rowOff>152399</xdr:rowOff>
    </xdr:from>
    <xdr:to>
      <xdr:col>14</xdr:col>
      <xdr:colOff>323849</xdr:colOff>
      <xdr:row>28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ECC7C00-4797-456D-9012-76D37EA38077}"/>
            </a:ext>
          </a:extLst>
        </xdr:cNvPr>
        <xdr:cNvSpPr txBox="1"/>
      </xdr:nvSpPr>
      <xdr:spPr>
        <a:xfrm>
          <a:off x="5046344" y="4358639"/>
          <a:ext cx="4025265" cy="89535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rgbClr val="FF0000"/>
              </a:solidFill>
            </a:rPr>
            <a:t>Use this side to develop the infra-structure and surroundings hexes</a:t>
          </a:r>
        </a:p>
        <a:p>
          <a:endParaRPr lang="en-GB" sz="1100">
            <a:solidFill>
              <a:srgbClr val="FF0000"/>
            </a:solidFill>
          </a:endParaRPr>
        </a:p>
        <a:p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9525</xdr:colOff>
      <xdr:row>7</xdr:row>
      <xdr:rowOff>190500</xdr:rowOff>
    </xdr:from>
    <xdr:to>
      <xdr:col>32</xdr:col>
      <xdr:colOff>333375</xdr:colOff>
      <xdr:row>30</xdr:row>
      <xdr:rowOff>171450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3775D2D-9A96-4089-93C8-1F32C22ADDFD}"/>
            </a:ext>
          </a:extLst>
        </xdr:cNvPr>
        <xdr:cNvSpPr txBox="1"/>
      </xdr:nvSpPr>
      <xdr:spPr>
        <a:xfrm>
          <a:off x="16880205" y="1463040"/>
          <a:ext cx="3448050" cy="41948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171338</xdr:colOff>
      <xdr:row>17</xdr:row>
      <xdr:rowOff>137866</xdr:rowOff>
    </xdr:from>
    <xdr:to>
      <xdr:col>13</xdr:col>
      <xdr:colOff>308054</xdr:colOff>
      <xdr:row>19</xdr:row>
      <xdr:rowOff>105537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72F762-EBDC-4DC0-919A-879E2A240291}"/>
            </a:ext>
          </a:extLst>
        </xdr:cNvPr>
        <xdr:cNvSpPr txBox="1"/>
      </xdr:nvSpPr>
      <xdr:spPr>
        <a:xfrm>
          <a:off x="9216278" y="9335206"/>
          <a:ext cx="913956" cy="34867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/>
            <a:t>FULL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581024</xdr:colOff>
      <xdr:row>3</xdr:row>
      <xdr:rowOff>171449</xdr:rowOff>
    </xdr:from>
    <xdr:to>
      <xdr:col>29</xdr:col>
      <xdr:colOff>201975</xdr:colOff>
      <xdr:row>30</xdr:row>
      <xdr:rowOff>45904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CC42C1-2BC3-49CF-BB32-F70797DF1E2E}"/>
            </a:ext>
          </a:extLst>
        </xdr:cNvPr>
        <xdr:cNvSpPr txBox="1"/>
      </xdr:nvSpPr>
      <xdr:spPr>
        <a:xfrm>
          <a:off x="13176976" y="722292"/>
          <a:ext cx="3256517" cy="4942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/>
            <a:t>4</a:t>
          </a:r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719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</a:p>
        <a:p>
          <a:endParaRPr lang="en-GB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10.125 bp to spend</a:t>
          </a:r>
          <a:endParaRPr lang="en-GB" sz="1100" b="1" u="sng"/>
        </a:p>
        <a:p>
          <a:endParaRPr lang="en-GB" sz="1100" b="0" u="none" baseline="0"/>
        </a:p>
        <a:p>
          <a:r>
            <a:rPr lang="en-GB" sz="1100" b="0" u="none" baseline="0"/>
            <a:t>Perhaps ..</a:t>
          </a:r>
        </a:p>
        <a:p>
          <a:r>
            <a:rPr lang="en-GB" sz="1100" b="0" u="none" baseline="0"/>
            <a:t>Claim a new hex?</a:t>
          </a:r>
        </a:p>
        <a:p>
          <a:endParaRPr lang="en-GB" sz="1100" b="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(Lex) Tanner/leather worker - Cost 1  - +1 Econ</a:t>
          </a:r>
          <a:endParaRPr lang="en-GB">
            <a:effectLst/>
          </a:endParaRPr>
        </a:p>
        <a:p>
          <a:endParaRPr lang="en-GB" sz="1100" b="0" u="none" baseline="0"/>
        </a:p>
        <a:p>
          <a:r>
            <a:rPr lang="en-GB" sz="1100" b="0" u="none" baseline="0">
              <a:solidFill>
                <a:srgbClr val="FF0000"/>
              </a:solidFill>
            </a:rPr>
            <a:t>&lt;Done&gt;</a:t>
          </a:r>
        </a:p>
        <a:p>
          <a:r>
            <a:rPr lang="en-GB" sz="1100" b="0" u="none" baseline="0"/>
            <a:t>Manor &gt; keep .  Cost 2.5 - Def+2  Stab+1</a:t>
          </a:r>
        </a:p>
        <a:p>
          <a:r>
            <a:rPr lang="en-GB" sz="1100" b="0" u="none" baseline="0"/>
            <a:t>Chapel&gt;Temple - cost 2.5 - Spec+1, Loy+1, Stab+1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&lt;/done&gt;</a:t>
          </a:r>
          <a:endParaRPr lang="en-GB">
            <a:solidFill>
              <a:srgbClr val="FF0000"/>
            </a:solidFill>
            <a:effectLst/>
          </a:endParaRPr>
        </a:p>
        <a:p>
          <a:r>
            <a:rPr lang="en-GB" sz="1100" b="0" u="none" baseline="0"/>
            <a:t>Total cost 5</a:t>
          </a:r>
        </a:p>
        <a:p>
          <a:endParaRPr lang="en-GB" sz="1100" b="0" u="none" baseline="0"/>
        </a:p>
        <a:p>
          <a:r>
            <a:rPr lang="en-GB" sz="1100" b="0" u="none" baseline="0"/>
            <a:t>5.125 left</a:t>
          </a:r>
        </a:p>
        <a:p>
          <a:endParaRPr lang="en-GB" sz="1100" b="0" u="none" baseline="0"/>
        </a:p>
        <a:p>
          <a:r>
            <a:rPr lang="en-GB" sz="1100" b="0" u="none" baseline="0"/>
            <a:t>Gt Farm 3 bp</a:t>
          </a:r>
        </a:p>
        <a:p>
          <a:r>
            <a:rPr lang="en-GB" sz="1100" b="0" u="none" baseline="0"/>
            <a:t>Palisade 1bp</a:t>
          </a:r>
        </a:p>
        <a:p>
          <a:r>
            <a:rPr lang="en-GB" sz="1100" b="0" u="none" baseline="0"/>
            <a:t>Community Hall 1bp</a:t>
          </a:r>
        </a:p>
        <a:p>
          <a:r>
            <a:rPr lang="en-GB" sz="1100" b="0" u="none" baseline="0"/>
            <a:t>.125bp to bank</a:t>
          </a:r>
        </a:p>
        <a:p>
          <a:r>
            <a:rPr lang="en-GB" sz="1100" b="0" u="none" baseline="0">
              <a:solidFill>
                <a:srgbClr val="FF0000"/>
              </a:solidFill>
            </a:rPr>
            <a:t>4719 done</a:t>
          </a:r>
        </a:p>
        <a:p>
          <a:endParaRPr lang="en-GB" sz="1100" b="0" u="none" baseline="0"/>
        </a:p>
        <a:p>
          <a:endParaRPr lang="en-GB" sz="1100" b="0" u="none" baseline="0"/>
        </a:p>
        <a:p>
          <a:r>
            <a:rPr lang="en-GB" sz="1100" b="1" u="none" baseline="0">
              <a:solidFill>
                <a:srgbClr val="7030A0"/>
              </a:solidFill>
            </a:rPr>
            <a:t>1 BP Borrowed from Henry -  for Base Camp @ Border.  To be paid back 4720</a:t>
          </a:r>
        </a:p>
        <a:p>
          <a:endParaRPr lang="en-GB" sz="1100" b="0" u="none" baseline="0"/>
        </a:p>
        <a:p>
          <a:endParaRPr lang="en-GB" sz="1100" b="0" u="none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0C09A-5C6A-4C30-949A-4BB5294968FC}">
  <sheetPr>
    <tabColor rgb="FFB1D7C2"/>
  </sheetPr>
  <dimension ref="A1:Z54"/>
  <sheetViews>
    <sheetView zoomScale="68" zoomScaleNormal="68" workbookViewId="0">
      <selection activeCell="Y4" sqref="Y4"/>
    </sheetView>
  </sheetViews>
  <sheetFormatPr defaultColWidth="9.109375" defaultRowHeight="14.4" x14ac:dyDescent="0.3"/>
  <cols>
    <col min="2" max="2" width="10.6640625" customWidth="1"/>
    <col min="3" max="3" width="18.109375" customWidth="1"/>
    <col min="5" max="6" width="4.109375" customWidth="1"/>
    <col min="7" max="7" width="19" customWidth="1"/>
    <col min="8" max="8" width="5.5546875" style="1" customWidth="1"/>
    <col min="9" max="9" width="27.5546875" customWidth="1"/>
    <col min="10" max="10" width="5.88671875" customWidth="1"/>
    <col min="11" max="11" width="6.44140625" customWidth="1"/>
    <col min="12" max="12" width="6.5546875" customWidth="1"/>
    <col min="13" max="13" width="6.44140625" customWidth="1"/>
    <col min="14" max="14" width="6.109375" customWidth="1"/>
    <col min="16" max="16" width="6.33203125" customWidth="1"/>
    <col min="17" max="17" width="3.44140625" customWidth="1"/>
    <col min="18" max="18" width="17.5546875" customWidth="1"/>
    <col min="19" max="19" width="20" customWidth="1"/>
    <col min="20" max="24" width="6" customWidth="1"/>
    <col min="26" max="26" width="6.5546875" customWidth="1"/>
  </cols>
  <sheetData>
    <row r="1" spans="1:26" ht="15" thickBot="1" x14ac:dyDescent="0.35"/>
    <row r="2" spans="1:26" ht="15" thickBot="1" x14ac:dyDescent="0.35">
      <c r="C2" s="123" t="s">
        <v>91</v>
      </c>
      <c r="D2" s="123">
        <f>SUM(D3:D5)</f>
        <v>12</v>
      </c>
      <c r="I2" s="122" t="s">
        <v>90</v>
      </c>
      <c r="J2" s="102">
        <f t="shared" ref="J2:P2" si="0">J6+T6</f>
        <v>3</v>
      </c>
      <c r="K2" s="102">
        <f t="shared" si="0"/>
        <v>13</v>
      </c>
      <c r="L2" s="102">
        <f t="shared" si="0"/>
        <v>12</v>
      </c>
      <c r="M2" s="102">
        <f t="shared" si="0"/>
        <v>12</v>
      </c>
      <c r="N2" s="102">
        <f t="shared" si="0"/>
        <v>6</v>
      </c>
      <c r="O2" s="102">
        <f t="shared" si="0"/>
        <v>6.3999999999999995</v>
      </c>
      <c r="P2" s="102">
        <f t="shared" si="0"/>
        <v>0</v>
      </c>
      <c r="W2" s="121" t="s">
        <v>89</v>
      </c>
      <c r="X2" s="120"/>
      <c r="Y2" s="119">
        <v>0.3</v>
      </c>
      <c r="Z2" s="118"/>
    </row>
    <row r="3" spans="1:26" ht="15" thickBot="1" x14ac:dyDescent="0.35">
      <c r="C3" s="114" t="s">
        <v>88</v>
      </c>
      <c r="D3" s="114">
        <f>D40</f>
        <v>8.4</v>
      </c>
      <c r="W3" s="117" t="s">
        <v>87</v>
      </c>
      <c r="X3" s="116"/>
      <c r="Y3" s="115">
        <v>0.4</v>
      </c>
    </row>
    <row r="4" spans="1:26" ht="15" thickBot="1" x14ac:dyDescent="0.35">
      <c r="C4" s="114" t="s">
        <v>86</v>
      </c>
      <c r="D4" s="114">
        <f>Y6</f>
        <v>2.8</v>
      </c>
      <c r="I4" s="111" t="s">
        <v>85</v>
      </c>
      <c r="J4" s="111"/>
      <c r="K4" s="111"/>
      <c r="Q4" s="100"/>
      <c r="R4" s="109" t="s">
        <v>84</v>
      </c>
      <c r="S4" s="109"/>
      <c r="T4" s="219" t="s">
        <v>83</v>
      </c>
      <c r="U4" s="219"/>
    </row>
    <row r="5" spans="1:26" ht="15.6" thickTop="1" thickBot="1" x14ac:dyDescent="0.35">
      <c r="C5" s="114" t="s">
        <v>82</v>
      </c>
      <c r="D5" s="114">
        <v>0.8</v>
      </c>
      <c r="G5" s="113" t="s">
        <v>81</v>
      </c>
      <c r="H5" s="112">
        <f>SUM(H8:H58)</f>
        <v>23</v>
      </c>
      <c r="I5" s="111" t="s">
        <v>80</v>
      </c>
      <c r="J5" s="110" t="s">
        <v>8</v>
      </c>
      <c r="K5" s="106" t="s">
        <v>7</v>
      </c>
      <c r="L5" s="106" t="s">
        <v>6</v>
      </c>
      <c r="M5" s="106" t="s">
        <v>5</v>
      </c>
      <c r="N5" s="106" t="s">
        <v>4</v>
      </c>
      <c r="O5" s="106" t="s">
        <v>3</v>
      </c>
      <c r="P5" s="106" t="s">
        <v>2</v>
      </c>
      <c r="Q5" s="100"/>
      <c r="R5" s="109" t="s">
        <v>80</v>
      </c>
      <c r="S5" s="109"/>
      <c r="T5" s="108" t="s">
        <v>8</v>
      </c>
      <c r="U5" s="107" t="s">
        <v>7</v>
      </c>
      <c r="V5" s="107" t="s">
        <v>6</v>
      </c>
      <c r="W5" s="107" t="s">
        <v>5</v>
      </c>
      <c r="X5" s="107" t="s">
        <v>4</v>
      </c>
      <c r="Y5" s="107" t="s">
        <v>3</v>
      </c>
      <c r="Z5" s="106" t="s">
        <v>2</v>
      </c>
    </row>
    <row r="6" spans="1:26" ht="15" thickBot="1" x14ac:dyDescent="0.35">
      <c r="A6" s="105"/>
      <c r="B6" s="27" t="s">
        <v>79</v>
      </c>
      <c r="C6" s="27" t="s">
        <v>78</v>
      </c>
      <c r="D6" s="73" t="s">
        <v>77</v>
      </c>
      <c r="G6" s="104" t="s">
        <v>76</v>
      </c>
      <c r="H6" s="103">
        <f>H5*50</f>
        <v>1150</v>
      </c>
      <c r="J6" s="102">
        <f t="shared" ref="J6:O6" si="1">SUM(J10:J116)</f>
        <v>3</v>
      </c>
      <c r="K6" s="102">
        <f t="shared" si="1"/>
        <v>6</v>
      </c>
      <c r="L6" s="102">
        <f t="shared" si="1"/>
        <v>12</v>
      </c>
      <c r="M6" s="102">
        <f t="shared" si="1"/>
        <v>12</v>
      </c>
      <c r="N6" s="102">
        <f t="shared" si="1"/>
        <v>6</v>
      </c>
      <c r="O6" s="102">
        <f t="shared" si="1"/>
        <v>3.5999999999999996</v>
      </c>
      <c r="P6" s="102"/>
      <c r="Q6" s="100"/>
      <c r="T6" s="102">
        <f t="shared" ref="T6:Y6" si="2">SUM(T14:T116)</f>
        <v>0</v>
      </c>
      <c r="U6" s="102">
        <f t="shared" si="2"/>
        <v>7</v>
      </c>
      <c r="V6" s="102">
        <f t="shared" si="2"/>
        <v>0</v>
      </c>
      <c r="W6" s="102">
        <f t="shared" si="2"/>
        <v>0</v>
      </c>
      <c r="X6" s="102">
        <f t="shared" si="2"/>
        <v>0</v>
      </c>
      <c r="Y6" s="102">
        <f t="shared" si="2"/>
        <v>2.8</v>
      </c>
      <c r="Z6" s="102"/>
    </row>
    <row r="7" spans="1:26" ht="15.6" thickTop="1" thickBot="1" x14ac:dyDescent="0.35">
      <c r="A7" s="101"/>
      <c r="B7" t="s">
        <v>75</v>
      </c>
      <c r="C7" t="s">
        <v>74</v>
      </c>
      <c r="D7" s="71">
        <v>10</v>
      </c>
      <c r="Q7" s="100"/>
    </row>
    <row r="8" spans="1:26" ht="15" thickBot="1" x14ac:dyDescent="0.35">
      <c r="A8" s="37"/>
      <c r="B8" t="s">
        <v>73</v>
      </c>
      <c r="C8" t="s">
        <v>6</v>
      </c>
      <c r="D8" s="71">
        <v>10</v>
      </c>
      <c r="G8" s="65" t="s">
        <v>72</v>
      </c>
      <c r="H8" s="22" t="s">
        <v>11</v>
      </c>
      <c r="I8" s="20" t="s">
        <v>9</v>
      </c>
      <c r="J8" s="19" t="s">
        <v>8</v>
      </c>
      <c r="K8" s="18" t="s">
        <v>7</v>
      </c>
      <c r="L8" s="18" t="s">
        <v>6</v>
      </c>
      <c r="M8" s="18" t="s">
        <v>5</v>
      </c>
      <c r="N8" s="18" t="s">
        <v>4</v>
      </c>
      <c r="O8" s="17" t="s">
        <v>3</v>
      </c>
      <c r="P8" s="17" t="s">
        <v>2</v>
      </c>
      <c r="Q8" s="21"/>
      <c r="R8" s="20" t="s">
        <v>10</v>
      </c>
      <c r="S8" s="20" t="s">
        <v>9</v>
      </c>
      <c r="T8" s="19" t="s">
        <v>8</v>
      </c>
      <c r="U8" s="18" t="s">
        <v>7</v>
      </c>
      <c r="V8" s="18" t="s">
        <v>6</v>
      </c>
      <c r="W8" s="18" t="s">
        <v>5</v>
      </c>
      <c r="X8" s="18" t="s">
        <v>4</v>
      </c>
      <c r="Y8" s="17" t="s">
        <v>3</v>
      </c>
      <c r="Z8" s="17" t="s">
        <v>2</v>
      </c>
    </row>
    <row r="9" spans="1:26" ht="15" thickBot="1" x14ac:dyDescent="0.35">
      <c r="A9" s="37"/>
      <c r="B9" t="s">
        <v>71</v>
      </c>
      <c r="C9" t="s">
        <v>70</v>
      </c>
      <c r="D9" s="71">
        <v>8</v>
      </c>
      <c r="G9" s="16" t="s">
        <v>69</v>
      </c>
      <c r="H9" s="99" t="s">
        <v>28</v>
      </c>
      <c r="I9" s="97" t="s">
        <v>68</v>
      </c>
      <c r="J9" s="96"/>
      <c r="K9" s="96"/>
      <c r="L9" s="96"/>
      <c r="M9" s="96"/>
      <c r="N9" s="95"/>
      <c r="O9" s="94"/>
      <c r="P9" s="94"/>
      <c r="Q9" s="12"/>
      <c r="R9" s="98"/>
      <c r="S9" s="97" t="s">
        <v>68</v>
      </c>
      <c r="T9" s="96"/>
      <c r="U9" s="96"/>
      <c r="V9" s="96"/>
      <c r="W9" s="96"/>
      <c r="X9" s="95"/>
      <c r="Y9" s="94"/>
      <c r="Z9" s="94"/>
    </row>
    <row r="10" spans="1:26" x14ac:dyDescent="0.3">
      <c r="A10" s="37"/>
      <c r="D10" s="71"/>
      <c r="G10" s="70" t="s">
        <v>67</v>
      </c>
      <c r="H10" s="93" t="s">
        <v>28</v>
      </c>
      <c r="I10" s="92"/>
      <c r="J10" s="91"/>
      <c r="K10" s="91"/>
      <c r="L10" s="91"/>
      <c r="M10" s="91"/>
      <c r="N10" s="90"/>
      <c r="O10" s="89"/>
      <c r="P10" s="89"/>
      <c r="Q10" s="12"/>
      <c r="R10" s="92"/>
      <c r="S10" s="92"/>
      <c r="T10" s="91"/>
      <c r="U10" s="91"/>
      <c r="V10" s="91"/>
      <c r="W10" s="91"/>
      <c r="X10" s="90"/>
      <c r="Y10" s="89"/>
      <c r="Z10" s="89"/>
    </row>
    <row r="11" spans="1:26" x14ac:dyDescent="0.3">
      <c r="A11" s="37"/>
      <c r="B11" t="s">
        <v>66</v>
      </c>
      <c r="D11" s="71"/>
      <c r="G11" s="70" t="s">
        <v>65</v>
      </c>
      <c r="H11" s="93" t="s">
        <v>28</v>
      </c>
      <c r="I11" s="92"/>
      <c r="J11" s="91"/>
      <c r="K11" s="91"/>
      <c r="L11" s="91"/>
      <c r="M11" s="91"/>
      <c r="N11" s="90"/>
      <c r="O11" s="89"/>
      <c r="P11" s="89"/>
      <c r="Q11" s="12"/>
      <c r="R11" s="92"/>
      <c r="S11" s="92"/>
      <c r="T11" s="91"/>
      <c r="U11" s="91"/>
      <c r="V11" s="91"/>
      <c r="W11" s="91"/>
      <c r="X11" s="90"/>
      <c r="Y11" s="89"/>
      <c r="Z11" s="89"/>
    </row>
    <row r="12" spans="1:26" ht="15" thickBot="1" x14ac:dyDescent="0.35">
      <c r="A12" s="37"/>
      <c r="B12" t="s">
        <v>64</v>
      </c>
      <c r="D12" s="71"/>
      <c r="G12" s="70">
        <f>SUM(H16:H41)</f>
        <v>18</v>
      </c>
      <c r="H12" s="93" t="s">
        <v>28</v>
      </c>
      <c r="I12" s="92"/>
      <c r="J12" s="91"/>
      <c r="K12" s="91"/>
      <c r="L12" s="91"/>
      <c r="M12" s="91"/>
      <c r="N12" s="90"/>
      <c r="O12" s="89"/>
      <c r="P12" s="89"/>
      <c r="Q12" s="12"/>
      <c r="R12" s="92"/>
      <c r="S12" s="92"/>
      <c r="T12" s="91"/>
      <c r="U12" s="91"/>
      <c r="V12" s="91"/>
      <c r="W12" s="91"/>
      <c r="X12" s="90"/>
      <c r="Y12" s="89"/>
      <c r="Z12" s="89"/>
    </row>
    <row r="13" spans="1:26" ht="15" thickBot="1" x14ac:dyDescent="0.35">
      <c r="A13" s="37"/>
      <c r="B13" s="88" t="s">
        <v>63</v>
      </c>
      <c r="D13" s="71"/>
      <c r="G13" s="23" t="s">
        <v>62</v>
      </c>
      <c r="H13" s="22" t="s">
        <v>11</v>
      </c>
      <c r="I13" s="20" t="s">
        <v>9</v>
      </c>
      <c r="J13" s="19" t="s">
        <v>8</v>
      </c>
      <c r="K13" s="18" t="s">
        <v>7</v>
      </c>
      <c r="L13" s="18" t="s">
        <v>6</v>
      </c>
      <c r="M13" s="18" t="s">
        <v>5</v>
      </c>
      <c r="N13" s="18" t="s">
        <v>4</v>
      </c>
      <c r="O13" s="17" t="s">
        <v>3</v>
      </c>
      <c r="P13" s="17" t="s">
        <v>2</v>
      </c>
      <c r="Q13" s="21"/>
      <c r="R13" s="20" t="s">
        <v>10</v>
      </c>
      <c r="S13" s="20" t="s">
        <v>9</v>
      </c>
      <c r="T13" s="19" t="s">
        <v>8</v>
      </c>
      <c r="U13" s="18" t="s">
        <v>7</v>
      </c>
      <c r="V13" s="18" t="s">
        <v>6</v>
      </c>
      <c r="W13" s="18" t="s">
        <v>5</v>
      </c>
      <c r="X13" s="18" t="s">
        <v>4</v>
      </c>
      <c r="Y13" s="17" t="s">
        <v>3</v>
      </c>
      <c r="Z13" s="17" t="s">
        <v>2</v>
      </c>
    </row>
    <row r="14" spans="1:26" ht="15" thickBot="1" x14ac:dyDescent="0.35">
      <c r="A14" s="37"/>
      <c r="C14" s="84" t="s">
        <v>25</v>
      </c>
      <c r="D14" s="87">
        <f>SUM(D7:D13)</f>
        <v>28</v>
      </c>
      <c r="G14" s="86" t="s">
        <v>31</v>
      </c>
      <c r="H14" s="64" t="s">
        <v>28</v>
      </c>
      <c r="I14" s="63" t="s">
        <v>61</v>
      </c>
      <c r="J14" s="62"/>
      <c r="K14" s="62"/>
      <c r="L14" s="62">
        <v>1</v>
      </c>
      <c r="M14" s="62">
        <v>1</v>
      </c>
      <c r="N14" s="61"/>
      <c r="O14" s="60"/>
      <c r="P14" s="60"/>
      <c r="Q14" s="29"/>
      <c r="R14" s="63"/>
      <c r="S14" s="63"/>
      <c r="T14" s="62"/>
      <c r="U14" s="62"/>
      <c r="V14" s="62"/>
      <c r="W14" s="62"/>
      <c r="X14" s="61"/>
      <c r="Y14" s="60"/>
      <c r="Z14" s="60"/>
    </row>
    <row r="15" spans="1:26" ht="15.6" thickTop="1" thickBot="1" x14ac:dyDescent="0.35">
      <c r="A15" s="24"/>
      <c r="B15" s="3"/>
      <c r="C15" s="3"/>
      <c r="D15" s="39"/>
      <c r="G15" s="49" t="s">
        <v>60</v>
      </c>
      <c r="H15" s="56" t="s">
        <v>28</v>
      </c>
      <c r="I15" s="54"/>
      <c r="J15" s="53"/>
      <c r="K15" s="53"/>
      <c r="L15" s="53"/>
      <c r="M15" s="53"/>
      <c r="N15" s="52"/>
      <c r="O15" s="51"/>
      <c r="P15" s="51"/>
      <c r="Q15" s="55"/>
      <c r="R15" s="54"/>
      <c r="S15" s="54"/>
      <c r="T15" s="53"/>
      <c r="U15" s="53"/>
      <c r="V15" s="53"/>
      <c r="W15" s="53"/>
      <c r="X15" s="52"/>
      <c r="Y15" s="51"/>
      <c r="Z15" s="51"/>
    </row>
    <row r="16" spans="1:26" ht="15" thickBot="1" x14ac:dyDescent="0.35">
      <c r="G16" s="49">
        <f>SUM(H16:H31)</f>
        <v>15</v>
      </c>
      <c r="H16" s="41">
        <f t="shared" ref="H16:H31" si="3">MAX(K16:N16)+MAX(U16:X16)</f>
        <v>4</v>
      </c>
      <c r="I16" s="37" t="s">
        <v>59</v>
      </c>
      <c r="M16">
        <v>2</v>
      </c>
      <c r="N16">
        <v>2</v>
      </c>
      <c r="O16" s="36">
        <f t="shared" ref="O16:O31" si="4">(J16+K16)*$Y$3</f>
        <v>0</v>
      </c>
      <c r="P16" s="36"/>
      <c r="Q16" s="12"/>
      <c r="R16" s="47" t="s">
        <v>58</v>
      </c>
      <c r="S16" s="47" t="s">
        <v>57</v>
      </c>
      <c r="T16" s="46"/>
      <c r="U16" s="46">
        <v>2</v>
      </c>
      <c r="V16" s="46"/>
      <c r="W16" s="46"/>
      <c r="X16" s="45"/>
      <c r="Y16" s="36">
        <f t="shared" ref="Y16:Y31" si="5">(T16+U16)*$Y$3</f>
        <v>0.8</v>
      </c>
      <c r="Z16" s="36"/>
    </row>
    <row r="17" spans="1:26" x14ac:dyDescent="0.3">
      <c r="A17" s="28" t="s">
        <v>56</v>
      </c>
      <c r="B17" s="27"/>
      <c r="C17" s="27" t="s">
        <v>55</v>
      </c>
      <c r="D17" s="85">
        <f>(J6+K6)*$Y$3</f>
        <v>3.6</v>
      </c>
      <c r="G17" s="70"/>
      <c r="H17" s="41">
        <f t="shared" si="3"/>
        <v>4</v>
      </c>
      <c r="I17" s="14" t="s">
        <v>165</v>
      </c>
      <c r="J17" s="13">
        <v>2</v>
      </c>
      <c r="K17" s="13"/>
      <c r="L17" s="13">
        <v>3</v>
      </c>
      <c r="M17" s="13">
        <v>2</v>
      </c>
      <c r="N17" s="13"/>
      <c r="O17" s="10">
        <f t="shared" si="4"/>
        <v>0.8</v>
      </c>
      <c r="P17" s="10"/>
      <c r="Q17" s="12"/>
      <c r="R17" s="14" t="s">
        <v>54</v>
      </c>
      <c r="S17" s="14" t="s">
        <v>53</v>
      </c>
      <c r="T17" s="13"/>
      <c r="U17" s="13">
        <v>1</v>
      </c>
      <c r="V17" s="13"/>
      <c r="W17" s="13"/>
      <c r="Y17" s="10">
        <f t="shared" si="5"/>
        <v>0.4</v>
      </c>
      <c r="Z17" s="10"/>
    </row>
    <row r="18" spans="1:26" ht="15" thickBot="1" x14ac:dyDescent="0.35">
      <c r="A18" s="37"/>
      <c r="C18" s="84" t="s">
        <v>52</v>
      </c>
      <c r="D18" s="83">
        <f>(J2+K2)*$Y$2</f>
        <v>4.8</v>
      </c>
      <c r="G18" s="70"/>
      <c r="H18" s="41">
        <f t="shared" si="3"/>
        <v>2</v>
      </c>
      <c r="I18" s="14"/>
      <c r="J18" s="13"/>
      <c r="K18" s="13"/>
      <c r="L18" s="13"/>
      <c r="M18" s="13"/>
      <c r="N18" s="13"/>
      <c r="O18" s="10">
        <f t="shared" si="4"/>
        <v>0</v>
      </c>
      <c r="P18" s="10"/>
      <c r="Q18" s="12"/>
      <c r="R18" s="14" t="s">
        <v>51</v>
      </c>
      <c r="S18" s="14" t="s">
        <v>50</v>
      </c>
      <c r="T18" s="13"/>
      <c r="U18" s="13">
        <v>2</v>
      </c>
      <c r="V18" s="13"/>
      <c r="W18" s="13"/>
      <c r="Y18" s="10">
        <f t="shared" si="5"/>
        <v>0.8</v>
      </c>
      <c r="Z18" s="10"/>
    </row>
    <row r="19" spans="1:26" ht="15.6" thickTop="1" thickBot="1" x14ac:dyDescent="0.35">
      <c r="A19" s="24"/>
      <c r="B19" s="3"/>
      <c r="C19" s="82" t="s">
        <v>25</v>
      </c>
      <c r="D19" s="81">
        <f>SUM(D17:D18)</f>
        <v>8.4</v>
      </c>
      <c r="G19" s="70"/>
      <c r="H19" s="41">
        <f t="shared" si="3"/>
        <v>2</v>
      </c>
      <c r="I19" s="14" t="s">
        <v>49</v>
      </c>
      <c r="J19" s="13"/>
      <c r="K19" s="13"/>
      <c r="L19" s="13">
        <v>1</v>
      </c>
      <c r="M19" s="13"/>
      <c r="N19" s="13"/>
      <c r="O19" s="10">
        <f t="shared" si="4"/>
        <v>0</v>
      </c>
      <c r="P19" s="10"/>
      <c r="Q19" s="12"/>
      <c r="R19" s="14" t="s">
        <v>48</v>
      </c>
      <c r="S19" s="14" t="s">
        <v>47</v>
      </c>
      <c r="T19" s="13"/>
      <c r="U19" s="13">
        <v>1</v>
      </c>
      <c r="V19" s="13"/>
      <c r="W19" s="13"/>
      <c r="Y19" s="10">
        <f t="shared" si="5"/>
        <v>0.4</v>
      </c>
      <c r="Z19" s="10"/>
    </row>
    <row r="20" spans="1:26" ht="15" thickBot="1" x14ac:dyDescent="0.35">
      <c r="G20" s="70"/>
      <c r="H20" s="41">
        <f t="shared" si="3"/>
        <v>1</v>
      </c>
      <c r="I20" s="14" t="s">
        <v>46</v>
      </c>
      <c r="J20" s="13"/>
      <c r="K20" s="13"/>
      <c r="L20" s="13">
        <v>1</v>
      </c>
      <c r="M20" s="13"/>
      <c r="N20" s="13"/>
      <c r="O20" s="10">
        <f t="shared" si="4"/>
        <v>0</v>
      </c>
      <c r="P20" s="10"/>
      <c r="Q20" s="12"/>
      <c r="R20" s="14"/>
      <c r="S20" s="14"/>
      <c r="T20" s="13"/>
      <c r="U20" s="13"/>
      <c r="V20" s="13"/>
      <c r="W20" s="13"/>
      <c r="Y20" s="10">
        <f t="shared" si="5"/>
        <v>0</v>
      </c>
      <c r="Z20" s="10"/>
    </row>
    <row r="21" spans="1:26" x14ac:dyDescent="0.3">
      <c r="A21" s="74" t="s">
        <v>44</v>
      </c>
      <c r="B21" s="27"/>
      <c r="C21" s="27"/>
      <c r="D21" s="73"/>
      <c r="G21" s="70"/>
      <c r="H21" s="41">
        <f t="shared" si="3"/>
        <v>1</v>
      </c>
      <c r="I21" s="37" t="s">
        <v>43</v>
      </c>
      <c r="J21" s="13"/>
      <c r="K21" s="13">
        <v>1</v>
      </c>
      <c r="L21" s="13">
        <v>1</v>
      </c>
      <c r="M21" s="13">
        <v>1</v>
      </c>
      <c r="N21" s="13"/>
      <c r="O21" s="10">
        <f t="shared" si="4"/>
        <v>0.4</v>
      </c>
      <c r="P21" s="10"/>
      <c r="Q21" s="12"/>
      <c r="R21" s="14"/>
      <c r="S21" s="14"/>
      <c r="T21" s="13"/>
      <c r="U21" s="13"/>
      <c r="V21" s="13"/>
      <c r="W21" s="13"/>
      <c r="Y21" s="10">
        <f t="shared" si="5"/>
        <v>0</v>
      </c>
      <c r="Z21" s="10"/>
    </row>
    <row r="22" spans="1:26" x14ac:dyDescent="0.3">
      <c r="A22" s="72"/>
      <c r="B22" s="69" t="s">
        <v>35</v>
      </c>
      <c r="C22" s="69"/>
      <c r="D22" s="80"/>
      <c r="G22" s="70"/>
      <c r="H22" s="41">
        <f t="shared" si="3"/>
        <v>1</v>
      </c>
      <c r="I22" s="14" t="s">
        <v>45</v>
      </c>
      <c r="J22" s="13"/>
      <c r="K22" s="13">
        <v>1</v>
      </c>
      <c r="L22" s="13"/>
      <c r="M22" s="13">
        <v>1</v>
      </c>
      <c r="N22" s="13"/>
      <c r="O22" s="10">
        <f t="shared" si="4"/>
        <v>0.4</v>
      </c>
      <c r="P22" s="10"/>
      <c r="Q22" s="12"/>
      <c r="R22" s="79"/>
      <c r="S22" s="79"/>
      <c r="T22" s="78"/>
      <c r="U22" s="78"/>
      <c r="V22" s="78"/>
      <c r="W22" s="78"/>
      <c r="Y22" s="10">
        <f t="shared" si="5"/>
        <v>0</v>
      </c>
      <c r="Z22" s="10"/>
    </row>
    <row r="23" spans="1:26" x14ac:dyDescent="0.3">
      <c r="A23" s="37"/>
      <c r="B23" s="59">
        <v>2</v>
      </c>
      <c r="C23" s="58" t="s">
        <v>42</v>
      </c>
      <c r="D23" s="57">
        <f>B23*0.5</f>
        <v>1</v>
      </c>
      <c r="G23" s="70"/>
      <c r="H23" s="41">
        <f t="shared" si="3"/>
        <v>0</v>
      </c>
      <c r="I23" s="14"/>
      <c r="J23" s="13"/>
      <c r="K23" s="13"/>
      <c r="L23" s="13"/>
      <c r="M23" s="13"/>
      <c r="N23" s="13"/>
      <c r="O23" s="10">
        <f t="shared" si="4"/>
        <v>0</v>
      </c>
      <c r="P23" s="10"/>
      <c r="Q23" s="12"/>
      <c r="R23" s="14"/>
      <c r="S23" s="14"/>
      <c r="T23" s="13"/>
      <c r="U23" s="13"/>
      <c r="V23" s="13"/>
      <c r="W23" s="13"/>
      <c r="Y23" s="10">
        <f t="shared" si="5"/>
        <v>0</v>
      </c>
      <c r="Z23" s="10"/>
    </row>
    <row r="24" spans="1:26" x14ac:dyDescent="0.3">
      <c r="A24" s="37"/>
      <c r="B24" s="59"/>
      <c r="C24" s="58" t="s">
        <v>41</v>
      </c>
      <c r="D24" s="57">
        <f>B24</f>
        <v>0</v>
      </c>
      <c r="G24" s="70"/>
      <c r="H24" s="41">
        <f t="shared" si="3"/>
        <v>0</v>
      </c>
      <c r="I24" s="14"/>
      <c r="J24" s="13"/>
      <c r="K24" s="13"/>
      <c r="L24" s="13"/>
      <c r="M24" s="13"/>
      <c r="N24" s="13"/>
      <c r="O24" s="10">
        <f t="shared" si="4"/>
        <v>0</v>
      </c>
      <c r="P24" s="10"/>
      <c r="Q24" s="12"/>
      <c r="R24" s="14"/>
      <c r="S24" s="14"/>
      <c r="T24" s="13"/>
      <c r="U24" s="13"/>
      <c r="V24" s="13"/>
      <c r="W24" s="13"/>
      <c r="Y24" s="10">
        <f t="shared" si="5"/>
        <v>0</v>
      </c>
      <c r="Z24" s="10"/>
    </row>
    <row r="25" spans="1:26" x14ac:dyDescent="0.3">
      <c r="A25" s="37"/>
      <c r="B25" s="59">
        <v>1</v>
      </c>
      <c r="C25" s="58" t="s">
        <v>40</v>
      </c>
      <c r="D25" s="57">
        <f>B25</f>
        <v>1</v>
      </c>
      <c r="G25" s="70"/>
      <c r="H25" s="41">
        <f t="shared" si="3"/>
        <v>0</v>
      </c>
      <c r="I25" s="14"/>
      <c r="J25" s="13"/>
      <c r="K25" s="13"/>
      <c r="L25" s="13"/>
      <c r="M25" s="13"/>
      <c r="N25" s="13"/>
      <c r="O25" s="10">
        <f t="shared" si="4"/>
        <v>0</v>
      </c>
      <c r="P25" s="10"/>
      <c r="Q25" s="12"/>
      <c r="R25" s="14"/>
      <c r="S25" s="14"/>
      <c r="T25" s="13"/>
      <c r="U25" s="13"/>
      <c r="V25" s="13"/>
      <c r="W25" s="13"/>
      <c r="Y25" s="10">
        <f t="shared" si="5"/>
        <v>0</v>
      </c>
      <c r="Z25" s="10"/>
    </row>
    <row r="26" spans="1:26" x14ac:dyDescent="0.3">
      <c r="A26" s="37"/>
      <c r="B26" s="59">
        <v>1</v>
      </c>
      <c r="C26" s="58" t="s">
        <v>39</v>
      </c>
      <c r="D26" s="57">
        <f>B26</f>
        <v>1</v>
      </c>
      <c r="G26" s="70"/>
      <c r="H26" s="41">
        <f t="shared" si="3"/>
        <v>0</v>
      </c>
      <c r="I26" s="14"/>
      <c r="J26" s="13"/>
      <c r="K26" s="13"/>
      <c r="L26" s="13"/>
      <c r="M26" s="13"/>
      <c r="N26" s="13"/>
      <c r="O26" s="10">
        <f t="shared" si="4"/>
        <v>0</v>
      </c>
      <c r="P26" s="10"/>
      <c r="Q26" s="12"/>
      <c r="R26" s="14"/>
      <c r="S26" s="14"/>
      <c r="T26" s="13"/>
      <c r="U26" s="13"/>
      <c r="V26" s="13"/>
      <c r="W26" s="13"/>
      <c r="Y26" s="10">
        <f t="shared" si="5"/>
        <v>0</v>
      </c>
      <c r="Z26" s="10"/>
    </row>
    <row r="27" spans="1:26" ht="15" thickBot="1" x14ac:dyDescent="0.35">
      <c r="A27" s="24"/>
      <c r="B27" s="77"/>
      <c r="C27" s="76" t="s">
        <v>38</v>
      </c>
      <c r="D27" s="75">
        <f>SUM(D23:D26)</f>
        <v>3</v>
      </c>
      <c r="G27" s="70"/>
      <c r="H27" s="41">
        <f t="shared" si="3"/>
        <v>0</v>
      </c>
      <c r="I27" s="14"/>
      <c r="J27" s="13"/>
      <c r="K27" s="13"/>
      <c r="L27" s="13"/>
      <c r="M27" s="13"/>
      <c r="N27" s="13"/>
      <c r="O27" s="10">
        <f t="shared" si="4"/>
        <v>0</v>
      </c>
      <c r="P27" s="10"/>
      <c r="Q27" s="12"/>
      <c r="R27" s="14"/>
      <c r="S27" s="14"/>
      <c r="T27" s="13"/>
      <c r="U27" s="13"/>
      <c r="V27" s="13"/>
      <c r="W27" s="13"/>
      <c r="Y27" s="10">
        <f t="shared" si="5"/>
        <v>0</v>
      </c>
      <c r="Z27" s="10"/>
    </row>
    <row r="28" spans="1:26" ht="15" thickBot="1" x14ac:dyDescent="0.35">
      <c r="G28" s="70"/>
      <c r="H28" s="41">
        <f t="shared" si="3"/>
        <v>0</v>
      </c>
      <c r="I28" s="14"/>
      <c r="J28" s="13"/>
      <c r="K28" s="13"/>
      <c r="L28" s="13"/>
      <c r="M28" s="13"/>
      <c r="N28" s="13"/>
      <c r="O28" s="10">
        <f t="shared" si="4"/>
        <v>0</v>
      </c>
      <c r="P28" s="10"/>
      <c r="Q28" s="12"/>
      <c r="R28" s="14"/>
      <c r="S28" s="14"/>
      <c r="T28" s="13"/>
      <c r="U28" s="13"/>
      <c r="V28" s="13"/>
      <c r="W28" s="13"/>
      <c r="Y28" s="10">
        <f t="shared" si="5"/>
        <v>0</v>
      </c>
      <c r="Z28" s="10"/>
    </row>
    <row r="29" spans="1:26" x14ac:dyDescent="0.3">
      <c r="A29" s="74" t="s">
        <v>37</v>
      </c>
      <c r="B29" s="27"/>
      <c r="C29" s="27"/>
      <c r="D29" s="73"/>
      <c r="G29" s="70"/>
      <c r="H29" s="41">
        <f t="shared" si="3"/>
        <v>0</v>
      </c>
      <c r="I29" s="14"/>
      <c r="J29" s="13"/>
      <c r="K29" s="13"/>
      <c r="L29" s="13"/>
      <c r="M29" s="13"/>
      <c r="N29" s="13"/>
      <c r="O29" s="10">
        <f t="shared" si="4"/>
        <v>0</v>
      </c>
      <c r="P29" s="10"/>
      <c r="Q29" s="12"/>
      <c r="R29" s="14"/>
      <c r="S29" s="14"/>
      <c r="T29" s="13"/>
      <c r="U29" s="13"/>
      <c r="V29" s="13"/>
      <c r="W29" s="13"/>
      <c r="Y29" s="10">
        <f t="shared" si="5"/>
        <v>0</v>
      </c>
      <c r="Z29" s="10"/>
    </row>
    <row r="30" spans="1:26" x14ac:dyDescent="0.3">
      <c r="A30" s="72"/>
      <c r="C30" t="s">
        <v>36</v>
      </c>
      <c r="D30" s="71">
        <f>P2</f>
        <v>0</v>
      </c>
      <c r="G30" s="70"/>
      <c r="H30" s="41">
        <f t="shared" si="3"/>
        <v>0</v>
      </c>
      <c r="I30" s="14"/>
      <c r="J30" s="13"/>
      <c r="K30" s="13"/>
      <c r="L30" s="13"/>
      <c r="M30" s="13"/>
      <c r="N30" s="13"/>
      <c r="O30" s="10">
        <f t="shared" si="4"/>
        <v>0</v>
      </c>
      <c r="P30" s="10"/>
      <c r="Q30" s="12"/>
      <c r="R30" s="14"/>
      <c r="S30" s="14"/>
      <c r="T30" s="13"/>
      <c r="U30" s="13"/>
      <c r="V30" s="13"/>
      <c r="W30" s="13"/>
      <c r="Y30" s="10">
        <f t="shared" si="5"/>
        <v>0</v>
      </c>
      <c r="Z30" s="10"/>
    </row>
    <row r="31" spans="1:26" ht="15" thickBot="1" x14ac:dyDescent="0.35">
      <c r="A31" s="37"/>
      <c r="B31" s="69" t="s">
        <v>35</v>
      </c>
      <c r="C31" s="69"/>
      <c r="D31" s="68"/>
      <c r="G31" s="67"/>
      <c r="H31" s="41">
        <f t="shared" si="3"/>
        <v>0</v>
      </c>
      <c r="I31" s="66"/>
      <c r="J31" s="7"/>
      <c r="K31" s="7"/>
      <c r="L31" s="7"/>
      <c r="M31" s="7"/>
      <c r="N31" s="7"/>
      <c r="O31" s="10">
        <f t="shared" si="4"/>
        <v>0</v>
      </c>
      <c r="P31" s="10"/>
      <c r="Q31" s="6"/>
      <c r="R31" s="66"/>
      <c r="S31" s="66"/>
      <c r="T31" s="7"/>
      <c r="U31" s="7"/>
      <c r="V31" s="7"/>
      <c r="W31" s="7"/>
      <c r="X31" s="3"/>
      <c r="Y31" s="10">
        <f t="shared" si="5"/>
        <v>0</v>
      </c>
      <c r="Z31" s="10"/>
    </row>
    <row r="32" spans="1:26" ht="15" thickBot="1" x14ac:dyDescent="0.35">
      <c r="A32" s="37"/>
      <c r="B32" s="59"/>
      <c r="C32" s="58" t="s">
        <v>34</v>
      </c>
      <c r="D32" s="57">
        <f>INT(B32/4)</f>
        <v>0</v>
      </c>
      <c r="G32" s="65" t="s">
        <v>33</v>
      </c>
      <c r="H32" s="22" t="s">
        <v>11</v>
      </c>
      <c r="I32" s="20" t="s">
        <v>9</v>
      </c>
      <c r="J32" s="19" t="s">
        <v>8</v>
      </c>
      <c r="K32" s="18" t="s">
        <v>7</v>
      </c>
      <c r="L32" s="18" t="s">
        <v>6</v>
      </c>
      <c r="M32" s="18" t="s">
        <v>5</v>
      </c>
      <c r="N32" s="18" t="s">
        <v>4</v>
      </c>
      <c r="O32" s="17" t="s">
        <v>3</v>
      </c>
      <c r="P32" s="17" t="s">
        <v>2</v>
      </c>
      <c r="Q32" s="21"/>
      <c r="R32" s="20" t="s">
        <v>10</v>
      </c>
      <c r="S32" s="20" t="s">
        <v>9</v>
      </c>
      <c r="T32" s="19" t="s">
        <v>8</v>
      </c>
      <c r="U32" s="18" t="s">
        <v>7</v>
      </c>
      <c r="V32" s="18" t="s">
        <v>6</v>
      </c>
      <c r="W32" s="18" t="s">
        <v>5</v>
      </c>
      <c r="X32" s="18" t="s">
        <v>4</v>
      </c>
      <c r="Y32" s="17" t="s">
        <v>3</v>
      </c>
      <c r="Z32" s="17" t="s">
        <v>2</v>
      </c>
    </row>
    <row r="33" spans="1:26" ht="15" thickBot="1" x14ac:dyDescent="0.35">
      <c r="A33" s="37"/>
      <c r="B33" s="59"/>
      <c r="C33" s="58" t="s">
        <v>32</v>
      </c>
      <c r="D33" s="57">
        <f>INT(B33/3)</f>
        <v>0</v>
      </c>
      <c r="G33" s="16" t="s">
        <v>31</v>
      </c>
      <c r="H33" s="64" t="s">
        <v>28</v>
      </c>
      <c r="I33" s="63"/>
      <c r="J33" s="62"/>
      <c r="K33" s="62"/>
      <c r="L33" s="62"/>
      <c r="M33" s="62"/>
      <c r="N33" s="61"/>
      <c r="O33" s="60"/>
      <c r="P33" s="60"/>
      <c r="Q33" s="29"/>
      <c r="R33" s="63"/>
      <c r="S33" s="63"/>
      <c r="T33" s="62"/>
      <c r="U33" s="62"/>
      <c r="V33" s="62"/>
      <c r="W33" s="62"/>
      <c r="X33" s="61"/>
      <c r="Y33" s="60"/>
      <c r="Z33" s="60"/>
    </row>
    <row r="34" spans="1:26" x14ac:dyDescent="0.3">
      <c r="A34" s="37"/>
      <c r="B34" s="59"/>
      <c r="C34" s="58" t="s">
        <v>30</v>
      </c>
      <c r="D34" s="57">
        <f>B34</f>
        <v>0</v>
      </c>
      <c r="G34" s="49" t="s">
        <v>29</v>
      </c>
      <c r="H34" s="56" t="s">
        <v>28</v>
      </c>
      <c r="I34" s="54"/>
      <c r="J34" s="53"/>
      <c r="K34" s="53"/>
      <c r="L34" s="53"/>
      <c r="M34" s="53"/>
      <c r="N34" s="52"/>
      <c r="O34" s="51"/>
      <c r="P34" s="51"/>
      <c r="Q34" s="55"/>
      <c r="R34" s="54"/>
      <c r="S34" s="54"/>
      <c r="T34" s="53"/>
      <c r="U34" s="53"/>
      <c r="V34" s="53"/>
      <c r="W34" s="53"/>
      <c r="X34" s="52"/>
      <c r="Y34" s="51"/>
      <c r="Z34" s="51"/>
    </row>
    <row r="35" spans="1:26" ht="18" x14ac:dyDescent="0.35">
      <c r="A35" s="37"/>
      <c r="C35" t="s">
        <v>27</v>
      </c>
      <c r="D35" s="50">
        <f>INT((D14-10)/5)</f>
        <v>3</v>
      </c>
      <c r="G35" s="49">
        <f>SUM(H35:H36)</f>
        <v>0</v>
      </c>
      <c r="H35" s="41">
        <f>MAX(K35:N35)+MAX(U35:X35)</f>
        <v>0</v>
      </c>
      <c r="I35" s="48" t="s">
        <v>26</v>
      </c>
      <c r="O35" s="36">
        <f>(J35+K35)*$Y$3</f>
        <v>0</v>
      </c>
      <c r="P35" s="36"/>
      <c r="Q35" s="12"/>
      <c r="R35" s="47"/>
      <c r="S35" s="47"/>
      <c r="T35" s="46"/>
      <c r="U35" s="46"/>
      <c r="V35" s="46"/>
      <c r="W35" s="46"/>
      <c r="X35" s="45"/>
      <c r="Y35" s="36">
        <f>(T35+U35)*$Y$3</f>
        <v>0</v>
      </c>
      <c r="Z35" s="36"/>
    </row>
    <row r="36" spans="1:26" ht="18.600000000000001" thickBot="1" x14ac:dyDescent="0.4">
      <c r="A36" s="37"/>
      <c r="C36" s="44" t="s">
        <v>25</v>
      </c>
      <c r="D36" s="43">
        <f>D27-(D30+D35)</f>
        <v>0</v>
      </c>
      <c r="G36" s="42"/>
      <c r="H36" s="41">
        <f>MAX(K36:N36)+MAX(U36:X36)</f>
        <v>0</v>
      </c>
      <c r="I36" s="40"/>
      <c r="J36" s="13"/>
      <c r="K36" s="13"/>
      <c r="L36" s="13"/>
      <c r="M36" s="13"/>
      <c r="N36" s="13"/>
      <c r="O36" s="10">
        <f>(J36+K36)*$Y$3</f>
        <v>0</v>
      </c>
      <c r="P36" s="10"/>
      <c r="Q36" s="12"/>
      <c r="R36" s="14"/>
      <c r="S36" s="14"/>
      <c r="T36" s="13"/>
      <c r="U36" s="13"/>
      <c r="V36" s="13"/>
      <c r="W36" s="13"/>
      <c r="Y36" s="10">
        <f>(T36+U36)*$Y$3</f>
        <v>0</v>
      </c>
      <c r="Z36" s="10"/>
    </row>
    <row r="37" spans="1:26" ht="15.6" thickTop="1" thickBot="1" x14ac:dyDescent="0.35">
      <c r="A37" s="24"/>
      <c r="B37" s="3"/>
      <c r="C37" s="3" t="s">
        <v>24</v>
      </c>
      <c r="D37" s="39">
        <f>IF(D36&lt;=0,0,-D36)</f>
        <v>0</v>
      </c>
      <c r="G37" s="23" t="s">
        <v>23</v>
      </c>
      <c r="H37" s="22" t="s">
        <v>11</v>
      </c>
      <c r="I37" s="20" t="s">
        <v>9</v>
      </c>
      <c r="J37" s="19" t="s">
        <v>8</v>
      </c>
      <c r="K37" s="18" t="s">
        <v>7</v>
      </c>
      <c r="L37" s="18" t="s">
        <v>6</v>
      </c>
      <c r="M37" s="18" t="s">
        <v>5</v>
      </c>
      <c r="N37" s="18" t="s">
        <v>4</v>
      </c>
      <c r="O37" s="17" t="s">
        <v>3</v>
      </c>
      <c r="P37" s="17" t="s">
        <v>2</v>
      </c>
      <c r="Q37" s="21"/>
      <c r="R37" s="20" t="s">
        <v>10</v>
      </c>
      <c r="S37" s="38" t="s">
        <v>9</v>
      </c>
      <c r="T37" s="19" t="s">
        <v>8</v>
      </c>
      <c r="U37" s="18" t="s">
        <v>7</v>
      </c>
      <c r="V37" s="18" t="s">
        <v>6</v>
      </c>
      <c r="W37" s="18" t="s">
        <v>5</v>
      </c>
      <c r="X37" s="18" t="s">
        <v>4</v>
      </c>
      <c r="Y37" s="17" t="s">
        <v>3</v>
      </c>
      <c r="Z37" s="17" t="s">
        <v>2</v>
      </c>
    </row>
    <row r="38" spans="1:26" x14ac:dyDescent="0.3">
      <c r="G38" s="32" t="s">
        <v>22</v>
      </c>
      <c r="H38" s="15">
        <f>MAX(K38:N38)+MAX(U38:X38)</f>
        <v>1</v>
      </c>
      <c r="I38" s="37" t="s">
        <v>21</v>
      </c>
      <c r="K38">
        <v>1</v>
      </c>
      <c r="L38">
        <v>1</v>
      </c>
      <c r="M38">
        <v>1</v>
      </c>
      <c r="O38" s="36">
        <f>(J38+K38)*$Y$3</f>
        <v>0.4</v>
      </c>
      <c r="P38" s="36"/>
      <c r="Q38" s="12"/>
      <c r="R38" s="37" t="s">
        <v>20</v>
      </c>
      <c r="Y38" s="36">
        <f>(T38+U38)*$Y$3</f>
        <v>0</v>
      </c>
      <c r="Z38" s="36"/>
    </row>
    <row r="39" spans="1:26" ht="15" thickBot="1" x14ac:dyDescent="0.35">
      <c r="G39" s="35" t="s">
        <v>17</v>
      </c>
      <c r="H39" s="8">
        <f>MAX(K39:N39)+MAX(U39:X39)</f>
        <v>0</v>
      </c>
      <c r="I39" s="34" t="s">
        <v>20</v>
      </c>
      <c r="J39" s="7"/>
      <c r="K39" s="7"/>
      <c r="L39" s="7"/>
      <c r="M39" s="7"/>
      <c r="N39" s="7"/>
      <c r="O39" s="2">
        <f>(J39+K39)*$Y$3</f>
        <v>0</v>
      </c>
      <c r="P39" s="2"/>
      <c r="Q39" s="6"/>
      <c r="R39" s="5" t="s">
        <v>20</v>
      </c>
      <c r="S39" s="3"/>
      <c r="T39" s="3"/>
      <c r="U39" s="3"/>
      <c r="V39" s="3"/>
      <c r="W39" s="3"/>
      <c r="X39" s="3"/>
      <c r="Y39" s="2">
        <f>(T39+U39)*$Y$3</f>
        <v>0</v>
      </c>
      <c r="Z39" s="2"/>
    </row>
    <row r="40" spans="1:26" ht="15" thickBot="1" x14ac:dyDescent="0.35">
      <c r="C40" s="33" t="s">
        <v>3</v>
      </c>
      <c r="D40" s="33">
        <f>D19+D37</f>
        <v>8.4</v>
      </c>
      <c r="G40" s="32" t="s">
        <v>19</v>
      </c>
      <c r="H40" s="15">
        <f>MAX(K40:N40)+MAX(U40:X40)</f>
        <v>2</v>
      </c>
      <c r="I40" s="31" t="s">
        <v>19</v>
      </c>
      <c r="J40" s="30"/>
      <c r="K40" s="30">
        <v>1</v>
      </c>
      <c r="L40" s="30">
        <v>1</v>
      </c>
      <c r="M40" s="30">
        <v>1</v>
      </c>
      <c r="N40" s="30"/>
      <c r="O40" s="26">
        <f>(J40+K40)*$Y$3</f>
        <v>0.4</v>
      </c>
      <c r="P40" s="26"/>
      <c r="Q40" s="29"/>
      <c r="R40" s="28"/>
      <c r="S40" s="28" t="s">
        <v>18</v>
      </c>
      <c r="T40" s="27"/>
      <c r="U40" s="27">
        <v>1</v>
      </c>
      <c r="V40" s="27"/>
      <c r="W40" s="27"/>
      <c r="X40" s="27"/>
      <c r="Y40" s="26">
        <f>(T40+U40)*$Y$3</f>
        <v>0.4</v>
      </c>
      <c r="Z40" s="26"/>
    </row>
    <row r="41" spans="1:26" ht="15.6" thickTop="1" thickBot="1" x14ac:dyDescent="0.35">
      <c r="G41" s="25" t="s">
        <v>17</v>
      </c>
      <c r="H41" s="8">
        <f>MAX(K41:N41)+MAX(U41:X41)</f>
        <v>0</v>
      </c>
      <c r="I41" s="24"/>
      <c r="J41" s="3"/>
      <c r="K41" s="3"/>
      <c r="L41" s="3"/>
      <c r="M41" s="3"/>
      <c r="N41" s="3"/>
      <c r="O41" s="2">
        <f>(J41+K41)*$Y$3</f>
        <v>0</v>
      </c>
      <c r="P41" s="2"/>
      <c r="Q41" s="6"/>
      <c r="R41" s="24"/>
      <c r="S41" s="24"/>
      <c r="T41" s="3"/>
      <c r="U41" s="3"/>
      <c r="V41" s="3"/>
      <c r="W41" s="3"/>
      <c r="X41" s="3"/>
      <c r="Y41" s="2">
        <f>(T41+U41)*$Y$3</f>
        <v>0</v>
      </c>
      <c r="Z41" s="2"/>
    </row>
    <row r="42" spans="1:26" ht="15" thickBot="1" x14ac:dyDescent="0.35"/>
    <row r="43" spans="1:26" ht="15" thickBot="1" x14ac:dyDescent="0.35">
      <c r="G43" s="23" t="s">
        <v>14</v>
      </c>
      <c r="H43" s="22" t="s">
        <v>11</v>
      </c>
      <c r="I43" s="20" t="s">
        <v>9</v>
      </c>
      <c r="J43" s="19" t="s">
        <v>8</v>
      </c>
      <c r="K43" s="18" t="s">
        <v>7</v>
      </c>
      <c r="L43" s="18" t="s">
        <v>6</v>
      </c>
      <c r="M43" s="18" t="s">
        <v>5</v>
      </c>
      <c r="N43" s="18" t="s">
        <v>4</v>
      </c>
      <c r="O43" s="17" t="s">
        <v>3</v>
      </c>
      <c r="P43" s="17" t="s">
        <v>2</v>
      </c>
      <c r="Q43" s="21"/>
      <c r="R43" s="20" t="s">
        <v>10</v>
      </c>
      <c r="S43" s="20" t="s">
        <v>9</v>
      </c>
      <c r="T43" s="19" t="s">
        <v>8</v>
      </c>
      <c r="U43" s="18" t="s">
        <v>7</v>
      </c>
      <c r="V43" s="18" t="s">
        <v>6</v>
      </c>
      <c r="W43" s="18" t="s">
        <v>5</v>
      </c>
      <c r="X43" s="18" t="s">
        <v>4</v>
      </c>
      <c r="Y43" s="17" t="s">
        <v>3</v>
      </c>
      <c r="Z43" s="17" t="s">
        <v>2</v>
      </c>
    </row>
    <row r="44" spans="1:26" ht="15" thickBot="1" x14ac:dyDescent="0.35">
      <c r="G44" s="16" t="s">
        <v>16</v>
      </c>
      <c r="H44" s="15">
        <f>MAX(K44:N44)+MAX(U44:X44)</f>
        <v>1</v>
      </c>
      <c r="I44" s="13" t="s">
        <v>15</v>
      </c>
      <c r="J44" s="13">
        <v>1</v>
      </c>
      <c r="K44" s="13"/>
      <c r="L44" s="13">
        <v>1</v>
      </c>
      <c r="M44" s="13">
        <v>1</v>
      </c>
      <c r="N44" s="13"/>
      <c r="O44" s="10">
        <f>(J44+K44)*$Y$3</f>
        <v>0.4</v>
      </c>
      <c r="P44" s="10"/>
      <c r="Q44" s="12"/>
      <c r="R44" s="11"/>
      <c r="Y44" s="10">
        <f>(T44+U44)*$Y$3</f>
        <v>0</v>
      </c>
      <c r="Z44" s="10"/>
    </row>
    <row r="45" spans="1:26" ht="15" thickBot="1" x14ac:dyDescent="0.35">
      <c r="G45" s="9"/>
      <c r="H45" s="8">
        <f>MAX(K45:N45)+MAX(U45:X45)</f>
        <v>0</v>
      </c>
      <c r="I45" s="7"/>
      <c r="J45" s="7"/>
      <c r="K45" s="7"/>
      <c r="L45" s="7"/>
      <c r="M45" s="7"/>
      <c r="N45" s="7"/>
      <c r="O45" s="2">
        <f>(J45+K45)*$Y$3</f>
        <v>0</v>
      </c>
      <c r="P45" s="2"/>
      <c r="Q45" s="6"/>
      <c r="R45" s="5"/>
      <c r="S45" s="4"/>
      <c r="T45" s="4"/>
      <c r="U45" s="4"/>
      <c r="V45" s="4"/>
      <c r="W45" s="4"/>
      <c r="X45" s="3"/>
      <c r="Y45" s="2">
        <f>(T45+U45)*$Y$3</f>
        <v>0</v>
      </c>
      <c r="Z45" s="2"/>
    </row>
    <row r="46" spans="1:26" ht="15" thickBot="1" x14ac:dyDescent="0.35"/>
    <row r="47" spans="1:26" ht="15" thickBot="1" x14ac:dyDescent="0.35">
      <c r="G47" s="23" t="s">
        <v>14</v>
      </c>
      <c r="H47" s="22" t="s">
        <v>11</v>
      </c>
      <c r="I47" s="20" t="s">
        <v>9</v>
      </c>
      <c r="J47" s="19" t="s">
        <v>8</v>
      </c>
      <c r="K47" s="18" t="s">
        <v>7</v>
      </c>
      <c r="L47" s="18" t="s">
        <v>6</v>
      </c>
      <c r="M47" s="18" t="s">
        <v>5</v>
      </c>
      <c r="N47" s="18" t="s">
        <v>4</v>
      </c>
      <c r="O47" s="17" t="s">
        <v>3</v>
      </c>
      <c r="P47" s="17" t="s">
        <v>2</v>
      </c>
      <c r="Q47" s="21"/>
      <c r="R47" s="20" t="s">
        <v>10</v>
      </c>
      <c r="S47" s="20" t="s">
        <v>9</v>
      </c>
      <c r="T47" s="19" t="s">
        <v>8</v>
      </c>
      <c r="U47" s="18" t="s">
        <v>7</v>
      </c>
      <c r="V47" s="18" t="s">
        <v>6</v>
      </c>
      <c r="W47" s="18" t="s">
        <v>5</v>
      </c>
      <c r="X47" s="18" t="s">
        <v>4</v>
      </c>
      <c r="Y47" s="17" t="s">
        <v>3</v>
      </c>
      <c r="Z47" s="17" t="s">
        <v>2</v>
      </c>
    </row>
    <row r="48" spans="1:26" ht="15" thickBot="1" x14ac:dyDescent="0.35">
      <c r="G48" s="16" t="s">
        <v>13</v>
      </c>
      <c r="H48" s="15">
        <f>MAX(K48:N48)+MAX(U48:X48)</f>
        <v>2</v>
      </c>
      <c r="I48" s="14" t="s">
        <v>12</v>
      </c>
      <c r="J48" s="13"/>
      <c r="K48" s="13">
        <v>1</v>
      </c>
      <c r="L48" s="13">
        <v>1</v>
      </c>
      <c r="M48" s="13">
        <v>1</v>
      </c>
      <c r="N48" s="13">
        <v>2</v>
      </c>
      <c r="O48" s="10">
        <f>(J48+K48)*$Y$3</f>
        <v>0.4</v>
      </c>
      <c r="P48" s="10"/>
      <c r="Q48" s="12"/>
      <c r="R48" s="11"/>
      <c r="Y48" s="10">
        <f>(T48+U48)*$Y$3</f>
        <v>0</v>
      </c>
      <c r="Z48" s="10"/>
    </row>
    <row r="49" spans="7:26" ht="15" thickBot="1" x14ac:dyDescent="0.35">
      <c r="G49" s="9"/>
      <c r="H49" s="8">
        <f>MAX(K49:N49)+MAX(U49:X49)</f>
        <v>0</v>
      </c>
      <c r="I49" s="7"/>
      <c r="J49" s="7"/>
      <c r="K49" s="7"/>
      <c r="L49" s="7"/>
      <c r="M49" s="7"/>
      <c r="N49" s="7"/>
      <c r="O49" s="2">
        <f>(J49+K49)*$Y$3</f>
        <v>0</v>
      </c>
      <c r="P49" s="2"/>
      <c r="Q49" s="6"/>
      <c r="R49" s="5"/>
      <c r="S49" s="4"/>
      <c r="T49" s="4"/>
      <c r="U49" s="4"/>
      <c r="V49" s="4"/>
      <c r="W49" s="4"/>
      <c r="X49" s="3"/>
      <c r="Y49" s="2">
        <f>(T49+U49)*$Y$3</f>
        <v>0</v>
      </c>
      <c r="Z49" s="2"/>
    </row>
    <row r="50" spans="7:26" ht="15" thickBot="1" x14ac:dyDescent="0.35">
      <c r="H50"/>
    </row>
    <row r="51" spans="7:26" ht="15" thickBot="1" x14ac:dyDescent="0.35">
      <c r="G51" s="23" t="s">
        <v>14</v>
      </c>
      <c r="H51" s="22" t="s">
        <v>11</v>
      </c>
      <c r="I51" s="20" t="s">
        <v>9</v>
      </c>
      <c r="J51" s="19" t="s">
        <v>8</v>
      </c>
      <c r="K51" s="18" t="s">
        <v>7</v>
      </c>
      <c r="L51" s="18" t="s">
        <v>6</v>
      </c>
      <c r="M51" s="18" t="s">
        <v>5</v>
      </c>
      <c r="N51" s="18" t="s">
        <v>4</v>
      </c>
      <c r="O51" s="17" t="s">
        <v>3</v>
      </c>
      <c r="P51" s="17" t="s">
        <v>2</v>
      </c>
      <c r="Q51" s="21"/>
      <c r="R51" s="20" t="s">
        <v>10</v>
      </c>
      <c r="S51" s="20" t="s">
        <v>9</v>
      </c>
      <c r="T51" s="19" t="s">
        <v>8</v>
      </c>
      <c r="U51" s="18" t="s">
        <v>7</v>
      </c>
      <c r="V51" s="18" t="s">
        <v>6</v>
      </c>
      <c r="W51" s="18" t="s">
        <v>5</v>
      </c>
      <c r="X51" s="18" t="s">
        <v>4</v>
      </c>
      <c r="Y51" s="17" t="s">
        <v>3</v>
      </c>
      <c r="Z51" s="17" t="s">
        <v>2</v>
      </c>
    </row>
    <row r="52" spans="7:26" ht="15" thickBot="1" x14ac:dyDescent="0.35">
      <c r="G52" s="16" t="s">
        <v>1</v>
      </c>
      <c r="H52" s="15">
        <f>MAX(K52:N52)+MAX(U52:X52)</f>
        <v>2</v>
      </c>
      <c r="I52" s="14" t="s">
        <v>0</v>
      </c>
      <c r="J52" s="13"/>
      <c r="K52" s="13">
        <v>1</v>
      </c>
      <c r="L52" s="13">
        <v>1</v>
      </c>
      <c r="M52" s="13">
        <v>1</v>
      </c>
      <c r="N52" s="13">
        <v>2</v>
      </c>
      <c r="O52" s="10">
        <f>(J52+K52)*$Y$3</f>
        <v>0.4</v>
      </c>
      <c r="P52" s="10"/>
      <c r="Q52" s="12"/>
      <c r="R52" s="11"/>
      <c r="Y52" s="10">
        <f>(T52+U52)*$Y$3</f>
        <v>0</v>
      </c>
      <c r="Z52" s="10"/>
    </row>
    <row r="53" spans="7:26" ht="15" thickBot="1" x14ac:dyDescent="0.35">
      <c r="G53" s="9"/>
      <c r="H53" s="8">
        <f>MAX(K53:N53)+MAX(U53:X53)</f>
        <v>0</v>
      </c>
      <c r="I53" s="7"/>
      <c r="J53" s="7"/>
      <c r="K53" s="7"/>
      <c r="L53" s="7"/>
      <c r="M53" s="7"/>
      <c r="N53" s="7"/>
      <c r="O53" s="2">
        <f>(J53+K53)*$Y$3</f>
        <v>0</v>
      </c>
      <c r="P53" s="2"/>
      <c r="Q53" s="6"/>
      <c r="R53" s="5"/>
      <c r="S53" s="4"/>
      <c r="T53" s="4"/>
      <c r="U53" s="4"/>
      <c r="V53" s="4"/>
      <c r="W53" s="4"/>
      <c r="X53" s="3"/>
      <c r="Y53" s="2">
        <f>(T53+U53)*$Y$3</f>
        <v>0</v>
      </c>
      <c r="Z53" s="2"/>
    </row>
    <row r="54" spans="7:26" x14ac:dyDescent="0.3">
      <c r="H54"/>
    </row>
  </sheetData>
  <mergeCells count="1">
    <mergeCell ref="T4:U4"/>
  </mergeCells>
  <conditionalFormatting sqref="D2">
    <cfRule type="cellIs" dxfId="17" priority="1" operator="lessThan">
      <formula>0</formula>
    </cfRule>
    <cfRule type="cellIs" dxfId="16" priority="2" operator="equal">
      <formula>0</formula>
    </cfRule>
    <cfRule type="cellIs" dxfId="15" priority="3" operator="greaterThan">
      <formula>0</formula>
    </cfRule>
  </conditionalFormatting>
  <conditionalFormatting sqref="D40">
    <cfRule type="cellIs" dxfId="14" priority="4" operator="equal">
      <formula>0</formula>
    </cfRule>
    <cfRule type="cellIs" dxfId="13" priority="5" operator="lessThan">
      <formula>0</formula>
    </cfRule>
    <cfRule type="cellIs" dxfId="12" priority="6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2F8EC-12C7-4A20-B92A-7014EFACBE88}">
  <dimension ref="B2:AD48"/>
  <sheetViews>
    <sheetView zoomScale="75" zoomScaleNormal="75" workbookViewId="0">
      <selection activeCell="X32" sqref="X32:AD32"/>
    </sheetView>
  </sheetViews>
  <sheetFormatPr defaultRowHeight="14.4" x14ac:dyDescent="0.3"/>
  <cols>
    <col min="3" max="3" width="11.6640625" customWidth="1"/>
    <col min="4" max="4" width="20.6640625" customWidth="1"/>
    <col min="7" max="7" width="9.88671875" customWidth="1"/>
    <col min="8" max="8" width="12.21875" customWidth="1"/>
    <col min="10" max="10" width="11.77734375" customWidth="1"/>
    <col min="11" max="16" width="5.77734375" customWidth="1"/>
    <col min="18" max="18" width="12.109375" customWidth="1"/>
    <col min="19" max="19" width="16.33203125" customWidth="1"/>
    <col min="20" max="25" width="5.77734375" customWidth="1"/>
  </cols>
  <sheetData>
    <row r="2" spans="2:26" x14ac:dyDescent="0.3">
      <c r="D2" t="s">
        <v>91</v>
      </c>
      <c r="E2">
        <f>E47</f>
        <v>2.1</v>
      </c>
      <c r="J2" s="122" t="s">
        <v>90</v>
      </c>
      <c r="K2" s="102">
        <f t="shared" ref="K2:P2" si="0">K6+T6</f>
        <v>1</v>
      </c>
      <c r="L2" s="102">
        <f>L6+U6</f>
        <v>7</v>
      </c>
      <c r="M2" s="102">
        <f t="shared" si="0"/>
        <v>7</v>
      </c>
      <c r="N2" s="102">
        <f t="shared" si="0"/>
        <v>8</v>
      </c>
      <c r="O2" s="102">
        <f t="shared" si="0"/>
        <v>7</v>
      </c>
      <c r="P2" s="102">
        <f t="shared" si="0"/>
        <v>1</v>
      </c>
      <c r="Q2" s="102"/>
      <c r="U2" t="s">
        <v>89</v>
      </c>
      <c r="Z2">
        <v>0.3</v>
      </c>
    </row>
    <row r="3" spans="2:26" x14ac:dyDescent="0.3">
      <c r="D3" t="s">
        <v>92</v>
      </c>
      <c r="U3" t="s">
        <v>87</v>
      </c>
      <c r="Z3">
        <v>0.4</v>
      </c>
    </row>
    <row r="4" spans="2:26" x14ac:dyDescent="0.3">
      <c r="B4" s="124">
        <f>SUM(B7:B10)</f>
        <v>2.1</v>
      </c>
      <c r="H4" s="111"/>
      <c r="I4" s="111" t="s">
        <v>93</v>
      </c>
      <c r="J4" s="125" t="s">
        <v>94</v>
      </c>
      <c r="K4" s="125"/>
      <c r="L4" s="111"/>
      <c r="S4" s="126" t="s">
        <v>84</v>
      </c>
    </row>
    <row r="5" spans="2:26" ht="15" thickBot="1" x14ac:dyDescent="0.35">
      <c r="C5" t="s">
        <v>79</v>
      </c>
      <c r="D5" t="s">
        <v>78</v>
      </c>
      <c r="E5" t="s">
        <v>77</v>
      </c>
      <c r="G5" s="91" t="s">
        <v>95</v>
      </c>
      <c r="H5" s="111" t="s">
        <v>96</v>
      </c>
      <c r="I5" s="111" t="s">
        <v>97</v>
      </c>
      <c r="J5" s="111" t="s">
        <v>80</v>
      </c>
      <c r="K5" s="125" t="s">
        <v>8</v>
      </c>
      <c r="L5" s="106" t="s">
        <v>7</v>
      </c>
      <c r="M5" s="106" t="s">
        <v>6</v>
      </c>
      <c r="N5" s="106" t="s">
        <v>5</v>
      </c>
      <c r="O5" s="106" t="s">
        <v>4</v>
      </c>
      <c r="P5" s="106" t="s">
        <v>2</v>
      </c>
      <c r="Q5" s="127" t="s">
        <v>11</v>
      </c>
      <c r="S5" s="109" t="s">
        <v>80</v>
      </c>
      <c r="T5" s="107" t="s">
        <v>8</v>
      </c>
      <c r="U5" s="107" t="s">
        <v>7</v>
      </c>
      <c r="V5" s="107" t="s">
        <v>6</v>
      </c>
      <c r="W5" s="107" t="s">
        <v>5</v>
      </c>
      <c r="X5" s="107" t="s">
        <v>4</v>
      </c>
      <c r="Y5" s="107" t="s">
        <v>2</v>
      </c>
      <c r="Z5" s="107" t="s">
        <v>3</v>
      </c>
    </row>
    <row r="6" spans="2:26" ht="15" thickBot="1" x14ac:dyDescent="0.35">
      <c r="B6" s="128" t="s">
        <v>98</v>
      </c>
      <c r="G6" s="129"/>
      <c r="H6" s="130"/>
      <c r="I6" s="131"/>
      <c r="J6" s="132" t="s">
        <v>90</v>
      </c>
      <c r="K6" s="131">
        <f t="shared" ref="K6:P6" si="1">SUM(K7:K94)</f>
        <v>1</v>
      </c>
      <c r="L6" s="131">
        <f t="shared" si="1"/>
        <v>4</v>
      </c>
      <c r="M6" s="131">
        <f t="shared" si="1"/>
        <v>4</v>
      </c>
      <c r="N6" s="131">
        <f t="shared" si="1"/>
        <v>4</v>
      </c>
      <c r="O6" s="131">
        <f t="shared" si="1"/>
        <v>5</v>
      </c>
      <c r="P6" s="131">
        <f t="shared" si="1"/>
        <v>1</v>
      </c>
      <c r="Q6" s="133"/>
      <c r="R6" s="131"/>
      <c r="S6" s="131"/>
      <c r="T6" s="131">
        <f t="shared" ref="T6:Y6" si="2">SUM(T7:T94)</f>
        <v>0</v>
      </c>
      <c r="U6" s="131">
        <f t="shared" si="2"/>
        <v>3</v>
      </c>
      <c r="V6" s="131">
        <f t="shared" si="2"/>
        <v>3</v>
      </c>
      <c r="W6" s="131">
        <f t="shared" si="2"/>
        <v>4</v>
      </c>
      <c r="X6" s="131">
        <f t="shared" si="2"/>
        <v>2</v>
      </c>
      <c r="Y6" s="131">
        <f t="shared" si="2"/>
        <v>0</v>
      </c>
      <c r="Z6" s="134"/>
    </row>
    <row r="7" spans="2:26" x14ac:dyDescent="0.3">
      <c r="B7" s="135">
        <f>($E$2)/3</f>
        <v>0.70000000000000007</v>
      </c>
      <c r="C7" t="s">
        <v>99</v>
      </c>
      <c r="D7" t="s">
        <v>109</v>
      </c>
      <c r="E7">
        <v>5</v>
      </c>
      <c r="G7" s="60"/>
      <c r="H7" s="28"/>
      <c r="I7" s="27"/>
      <c r="J7" s="27"/>
      <c r="K7" s="27"/>
      <c r="L7" s="27"/>
      <c r="M7" s="27"/>
      <c r="N7" s="27"/>
      <c r="O7" s="27"/>
      <c r="P7" s="27"/>
      <c r="Q7" s="137"/>
      <c r="R7" s="28"/>
      <c r="S7" s="73"/>
      <c r="T7" s="27"/>
      <c r="U7" s="27"/>
      <c r="V7" s="27"/>
      <c r="W7" s="27"/>
      <c r="X7" s="73"/>
      <c r="Y7" s="73"/>
      <c r="Z7" s="73">
        <f t="shared" ref="Z7:Z16" si="3">SUM(T7:U7)*$Y$6</f>
        <v>0</v>
      </c>
    </row>
    <row r="8" spans="2:26" ht="15" thickBot="1" x14ac:dyDescent="0.35">
      <c r="B8" s="135">
        <f t="shared" ref="B8:B9" si="4">($E$2)/3</f>
        <v>0.70000000000000007</v>
      </c>
      <c r="C8" t="s">
        <v>100</v>
      </c>
      <c r="D8" t="s">
        <v>112</v>
      </c>
      <c r="E8">
        <v>5</v>
      </c>
      <c r="G8" s="89"/>
      <c r="H8" s="172" t="s">
        <v>105</v>
      </c>
      <c r="I8" s="173"/>
      <c r="J8" s="220" t="s">
        <v>128</v>
      </c>
      <c r="K8" s="220"/>
      <c r="L8" s="220"/>
      <c r="M8" s="220"/>
      <c r="N8" s="220"/>
      <c r="O8" s="220"/>
      <c r="P8" s="220"/>
      <c r="Q8" s="220"/>
      <c r="R8" s="220"/>
      <c r="S8" s="220" t="s">
        <v>128</v>
      </c>
      <c r="T8" s="220"/>
      <c r="U8" s="220"/>
      <c r="V8" s="220"/>
      <c r="W8" s="220"/>
      <c r="X8" s="220"/>
      <c r="Y8" s="221"/>
      <c r="Z8" s="39">
        <f>SUM(S8:U8)*$Y$6</f>
        <v>0</v>
      </c>
    </row>
    <row r="9" spans="2:26" ht="15" thickBot="1" x14ac:dyDescent="0.35">
      <c r="B9" s="135">
        <f t="shared" si="4"/>
        <v>0.70000000000000007</v>
      </c>
      <c r="C9" t="s">
        <v>101</v>
      </c>
      <c r="D9" t="s">
        <v>102</v>
      </c>
      <c r="E9">
        <v>5</v>
      </c>
      <c r="G9" s="146" t="s">
        <v>11</v>
      </c>
      <c r="H9" s="159" t="s">
        <v>106</v>
      </c>
      <c r="I9" s="139" t="s">
        <v>107</v>
      </c>
      <c r="J9" s="130" t="s">
        <v>108</v>
      </c>
      <c r="K9" s="131"/>
      <c r="L9" s="131">
        <v>1</v>
      </c>
      <c r="M9" s="131">
        <v>1</v>
      </c>
      <c r="N9" s="131">
        <v>1</v>
      </c>
      <c r="O9" s="131">
        <v>2</v>
      </c>
      <c r="P9" s="131"/>
      <c r="Q9" s="133">
        <v>2</v>
      </c>
      <c r="R9" s="130" t="s">
        <v>109</v>
      </c>
      <c r="S9" s="160"/>
      <c r="T9" s="131"/>
      <c r="U9" s="131"/>
      <c r="V9" s="131"/>
      <c r="W9" s="131"/>
      <c r="X9" s="160"/>
      <c r="Y9" s="160"/>
      <c r="Z9" s="160">
        <f t="shared" si="3"/>
        <v>0</v>
      </c>
    </row>
    <row r="10" spans="2:26" ht="15" thickBot="1" x14ac:dyDescent="0.35">
      <c r="B10" s="135"/>
      <c r="C10" t="s">
        <v>66</v>
      </c>
      <c r="D10" t="s">
        <v>103</v>
      </c>
      <c r="E10">
        <v>0</v>
      </c>
      <c r="G10" s="146">
        <f>SUM(Q9:Q16)</f>
        <v>6</v>
      </c>
      <c r="H10" s="161" t="s">
        <v>110</v>
      </c>
      <c r="I10" s="157" t="s">
        <v>111</v>
      </c>
      <c r="J10" s="37" t="s">
        <v>15</v>
      </c>
      <c r="K10">
        <v>1</v>
      </c>
      <c r="M10">
        <v>1</v>
      </c>
      <c r="N10">
        <v>1</v>
      </c>
      <c r="Q10" s="100">
        <v>1</v>
      </c>
      <c r="R10" s="37" t="s">
        <v>112</v>
      </c>
      <c r="S10" s="71"/>
      <c r="X10" s="71"/>
      <c r="Y10" s="71"/>
      <c r="Z10" s="71">
        <f t="shared" si="3"/>
        <v>0</v>
      </c>
    </row>
    <row r="11" spans="2:26" ht="15" thickBot="1" x14ac:dyDescent="0.35">
      <c r="C11" t="s">
        <v>64</v>
      </c>
      <c r="D11" t="s">
        <v>103</v>
      </c>
      <c r="E11">
        <v>0</v>
      </c>
      <c r="G11" s="146" t="s">
        <v>113</v>
      </c>
      <c r="H11" s="159" t="s">
        <v>114</v>
      </c>
      <c r="I11" s="139" t="s">
        <v>111</v>
      </c>
      <c r="J11" s="130"/>
      <c r="K11" s="131"/>
      <c r="L11" s="131"/>
      <c r="M11" s="131"/>
      <c r="N11" s="131"/>
      <c r="O11" s="131"/>
      <c r="P11" s="131"/>
      <c r="Q11" s="133">
        <v>1</v>
      </c>
      <c r="R11" s="130" t="s">
        <v>115</v>
      </c>
      <c r="S11" s="163" t="s">
        <v>116</v>
      </c>
      <c r="T11" s="131"/>
      <c r="U11" s="131"/>
      <c r="V11" s="131">
        <v>1</v>
      </c>
      <c r="W11" s="131">
        <v>1</v>
      </c>
      <c r="X11" s="160"/>
      <c r="Y11" s="160"/>
      <c r="Z11" s="160">
        <f t="shared" si="3"/>
        <v>0</v>
      </c>
    </row>
    <row r="12" spans="2:26" ht="15" thickBot="1" x14ac:dyDescent="0.35">
      <c r="C12" t="s">
        <v>104</v>
      </c>
      <c r="G12" s="174"/>
      <c r="H12" s="161" t="s">
        <v>117</v>
      </c>
      <c r="I12" s="157" t="s">
        <v>111</v>
      </c>
      <c r="J12" s="37" t="s">
        <v>118</v>
      </c>
      <c r="M12">
        <v>1</v>
      </c>
      <c r="N12">
        <v>1</v>
      </c>
      <c r="O12">
        <v>2</v>
      </c>
      <c r="Q12" s="100"/>
      <c r="R12" s="37"/>
      <c r="S12" s="71"/>
      <c r="X12" s="71"/>
      <c r="Z12" s="11">
        <f t="shared" si="3"/>
        <v>0</v>
      </c>
    </row>
    <row r="13" spans="2:26" ht="15" thickBot="1" x14ac:dyDescent="0.35">
      <c r="D13" s="84" t="s">
        <v>25</v>
      </c>
      <c r="E13" s="102">
        <f>SUM(E7:E12)</f>
        <v>15</v>
      </c>
      <c r="G13" s="174"/>
      <c r="H13" s="162" t="s">
        <v>127</v>
      </c>
      <c r="I13" s="158" t="s">
        <v>111</v>
      </c>
      <c r="J13" s="27"/>
      <c r="K13" s="27"/>
      <c r="L13" s="27"/>
      <c r="M13" s="27"/>
      <c r="N13" s="27"/>
      <c r="O13" s="27"/>
      <c r="P13" s="27">
        <v>1</v>
      </c>
      <c r="Q13" s="137">
        <v>2</v>
      </c>
      <c r="R13" s="136" t="s">
        <v>125</v>
      </c>
      <c r="S13" s="168" t="s">
        <v>108</v>
      </c>
      <c r="T13" s="136"/>
      <c r="U13" s="164">
        <v>1</v>
      </c>
      <c r="V13" s="164">
        <v>1</v>
      </c>
      <c r="W13" s="164">
        <v>1</v>
      </c>
      <c r="X13" s="165">
        <v>2</v>
      </c>
      <c r="Y13" s="148"/>
      <c r="Z13" s="170">
        <f t="shared" si="3"/>
        <v>0</v>
      </c>
    </row>
    <row r="14" spans="2:26" ht="15.6" thickTop="1" thickBot="1" x14ac:dyDescent="0.35">
      <c r="G14" s="174"/>
      <c r="H14" s="138" t="s">
        <v>185</v>
      </c>
      <c r="I14" s="143"/>
      <c r="J14" s="3"/>
      <c r="K14" s="3"/>
      <c r="L14" s="3"/>
      <c r="M14" s="3"/>
      <c r="N14" s="3"/>
      <c r="O14" s="3"/>
      <c r="P14" s="3"/>
      <c r="Q14" s="140"/>
      <c r="R14" s="138" t="s">
        <v>126</v>
      </c>
      <c r="S14" s="169"/>
      <c r="T14" s="138"/>
      <c r="U14" s="166"/>
      <c r="V14" s="166"/>
      <c r="W14" s="166"/>
      <c r="X14" s="167"/>
      <c r="Y14" s="151"/>
      <c r="Z14" s="171">
        <f t="shared" si="3"/>
        <v>0</v>
      </c>
    </row>
    <row r="15" spans="2:26" x14ac:dyDescent="0.3">
      <c r="B15" s="141"/>
      <c r="C15" s="141"/>
      <c r="D15" s="141"/>
      <c r="E15" s="141"/>
      <c r="F15" s="142"/>
      <c r="G15" s="174"/>
      <c r="H15" s="162"/>
      <c r="I15" s="158"/>
      <c r="J15" s="27"/>
      <c r="K15" s="27"/>
      <c r="L15" s="27"/>
      <c r="M15" s="27"/>
      <c r="N15" s="27"/>
      <c r="O15" s="27"/>
      <c r="P15" s="27"/>
      <c r="Q15" s="137"/>
      <c r="R15" s="28"/>
      <c r="S15" s="73"/>
      <c r="T15" s="27"/>
      <c r="U15" s="27"/>
      <c r="V15" s="27"/>
      <c r="W15" s="27"/>
      <c r="X15" s="27"/>
      <c r="Y15" s="11"/>
      <c r="Z15" s="11">
        <f t="shared" si="3"/>
        <v>0</v>
      </c>
    </row>
    <row r="16" spans="2:26" ht="15" thickBot="1" x14ac:dyDescent="0.35">
      <c r="G16" s="147">
        <f>G10*50</f>
        <v>300</v>
      </c>
      <c r="H16" s="138"/>
      <c r="I16" s="143"/>
      <c r="J16" s="3"/>
      <c r="K16" s="3"/>
      <c r="L16" s="3"/>
      <c r="M16" s="3"/>
      <c r="N16" s="3"/>
      <c r="O16" s="3"/>
      <c r="P16" s="3"/>
      <c r="Q16" s="140"/>
      <c r="R16" s="24"/>
      <c r="S16" s="39"/>
      <c r="T16" s="3"/>
      <c r="U16" s="3"/>
      <c r="V16" s="3"/>
      <c r="W16" s="3"/>
      <c r="X16" s="3"/>
      <c r="Y16" s="67"/>
      <c r="Z16" s="67">
        <f t="shared" si="3"/>
        <v>0</v>
      </c>
    </row>
    <row r="17" spans="2:30" ht="15" thickBot="1" x14ac:dyDescent="0.35">
      <c r="B17" t="s">
        <v>56</v>
      </c>
    </row>
    <row r="18" spans="2:30" x14ac:dyDescent="0.3">
      <c r="D18" t="s">
        <v>55</v>
      </c>
      <c r="E18" s="102">
        <f>(K6+L6)*Z3</f>
        <v>2</v>
      </c>
      <c r="G18" s="192" t="s">
        <v>166</v>
      </c>
      <c r="H18" s="193" t="s">
        <v>167</v>
      </c>
      <c r="I18" s="194" t="s">
        <v>168</v>
      </c>
      <c r="J18" s="31" t="s">
        <v>169</v>
      </c>
      <c r="K18" s="30"/>
      <c r="L18" s="30"/>
      <c r="M18" s="30"/>
      <c r="N18" s="30"/>
      <c r="O18" s="30">
        <v>1</v>
      </c>
      <c r="P18" s="195">
        <f t="shared" ref="P18:P23" si="5">(K18+L18)*$Y$6</f>
        <v>0</v>
      </c>
      <c r="Q18" s="196">
        <v>2</v>
      </c>
      <c r="R18" s="30" t="s">
        <v>115</v>
      </c>
      <c r="S18" s="30" t="s">
        <v>170</v>
      </c>
      <c r="T18" s="30"/>
      <c r="U18" s="30"/>
      <c r="V18" s="30">
        <v>1</v>
      </c>
      <c r="W18" s="30">
        <v>1</v>
      </c>
      <c r="X18" s="197"/>
      <c r="Y18" s="197"/>
      <c r="Z18" s="197">
        <f t="shared" ref="Z18:Z23" si="6">SUM(T18:U18)*$Y$6</f>
        <v>0</v>
      </c>
    </row>
    <row r="19" spans="2:30" x14ac:dyDescent="0.3">
      <c r="E19" s="102"/>
      <c r="G19" s="198" t="s">
        <v>171</v>
      </c>
      <c r="H19" s="199" t="s">
        <v>172</v>
      </c>
      <c r="I19" s="200"/>
      <c r="J19" s="14"/>
      <c r="K19" s="13"/>
      <c r="L19" s="13"/>
      <c r="M19" s="13"/>
      <c r="N19" s="13"/>
      <c r="O19" s="13"/>
      <c r="P19" s="201">
        <f t="shared" si="5"/>
        <v>0</v>
      </c>
      <c r="Q19" s="202">
        <v>1</v>
      </c>
      <c r="R19" s="180" t="s">
        <v>173</v>
      </c>
      <c r="S19" s="180" t="s">
        <v>174</v>
      </c>
      <c r="T19" s="180"/>
      <c r="U19" s="180">
        <v>1</v>
      </c>
      <c r="V19" s="180"/>
      <c r="W19" s="180"/>
      <c r="X19" s="203"/>
      <c r="Y19" s="203"/>
      <c r="Z19" s="203">
        <f t="shared" si="6"/>
        <v>0</v>
      </c>
    </row>
    <row r="20" spans="2:30" x14ac:dyDescent="0.3">
      <c r="D20" t="s">
        <v>119</v>
      </c>
      <c r="E20" s="102"/>
      <c r="G20" s="146" t="s">
        <v>175</v>
      </c>
      <c r="H20" s="204"/>
      <c r="I20" s="200"/>
      <c r="J20" s="14"/>
      <c r="K20" s="13"/>
      <c r="L20" s="13"/>
      <c r="M20" s="13"/>
      <c r="N20" s="13"/>
      <c r="O20" s="13"/>
      <c r="P20" s="201">
        <f t="shared" si="5"/>
        <v>0</v>
      </c>
      <c r="Q20" s="202">
        <v>1</v>
      </c>
      <c r="R20" s="180" t="s">
        <v>173</v>
      </c>
      <c r="S20" s="180" t="s">
        <v>176</v>
      </c>
      <c r="T20" s="180"/>
      <c r="U20" s="180">
        <v>1</v>
      </c>
      <c r="V20" s="180"/>
      <c r="W20" s="180">
        <v>1</v>
      </c>
      <c r="X20" s="203"/>
      <c r="Y20" s="203"/>
      <c r="Z20" s="203">
        <f t="shared" si="6"/>
        <v>0</v>
      </c>
    </row>
    <row r="21" spans="2:30" ht="15" thickBot="1" x14ac:dyDescent="0.35">
      <c r="D21" t="s">
        <v>52</v>
      </c>
      <c r="E21" s="145">
        <f>((L2+K2)/5)</f>
        <v>1.6</v>
      </c>
      <c r="G21" s="146">
        <f>SUM(I18:I23)</f>
        <v>7</v>
      </c>
      <c r="H21" s="205"/>
      <c r="I21" s="157">
        <f>SUM(Q18:Q21)</f>
        <v>4</v>
      </c>
      <c r="J21" s="14"/>
      <c r="K21" s="13"/>
      <c r="L21" s="13"/>
      <c r="M21" s="13"/>
      <c r="N21" s="13"/>
      <c r="O21" s="13"/>
      <c r="P21" s="206">
        <f t="shared" si="5"/>
        <v>0</v>
      </c>
      <c r="Q21" s="202"/>
      <c r="R21" s="13"/>
      <c r="S21" s="13"/>
      <c r="T21" s="13"/>
      <c r="U21" s="13"/>
      <c r="V21" s="13"/>
      <c r="W21" s="13"/>
      <c r="X21" s="203"/>
      <c r="Y21" s="203"/>
      <c r="Z21" s="203">
        <f t="shared" si="6"/>
        <v>0</v>
      </c>
    </row>
    <row r="22" spans="2:30" x14ac:dyDescent="0.3">
      <c r="E22" s="102"/>
      <c r="G22" s="146" t="s">
        <v>113</v>
      </c>
      <c r="H22" s="207" t="s">
        <v>177</v>
      </c>
      <c r="I22" s="158"/>
      <c r="J22" s="30" t="s">
        <v>178</v>
      </c>
      <c r="K22" s="30"/>
      <c r="L22" s="30">
        <v>2</v>
      </c>
      <c r="M22" s="30">
        <v>1</v>
      </c>
      <c r="N22" s="30">
        <v>1</v>
      </c>
      <c r="O22" s="30"/>
      <c r="P22" s="208">
        <f t="shared" si="5"/>
        <v>0</v>
      </c>
      <c r="Q22" s="196">
        <v>2</v>
      </c>
      <c r="R22" s="30"/>
      <c r="S22" s="30"/>
      <c r="T22" s="30"/>
      <c r="U22" s="30"/>
      <c r="V22" s="30"/>
      <c r="W22" s="30"/>
      <c r="X22" s="197"/>
      <c r="Y22" s="197"/>
      <c r="Z22" s="197">
        <f t="shared" si="6"/>
        <v>0</v>
      </c>
    </row>
    <row r="23" spans="2:30" ht="15" thickBot="1" x14ac:dyDescent="0.35">
      <c r="G23" s="147">
        <f>G21*50</f>
        <v>350</v>
      </c>
      <c r="H23" s="209"/>
      <c r="I23" s="210">
        <f>SUM(Q22:Q23)</f>
        <v>3</v>
      </c>
      <c r="J23" s="66" t="s">
        <v>179</v>
      </c>
      <c r="K23" s="7"/>
      <c r="L23" s="7">
        <v>1</v>
      </c>
      <c r="M23" s="7"/>
      <c r="N23" s="7"/>
      <c r="O23" s="7"/>
      <c r="P23" s="206">
        <f t="shared" si="5"/>
        <v>0</v>
      </c>
      <c r="Q23" s="211">
        <v>1</v>
      </c>
      <c r="R23" s="7"/>
      <c r="S23" s="7"/>
      <c r="T23" s="7"/>
      <c r="U23" s="7"/>
      <c r="V23" s="7"/>
      <c r="W23" s="7"/>
      <c r="X23" s="212"/>
      <c r="Y23" s="212"/>
      <c r="Z23" s="212">
        <f t="shared" si="6"/>
        <v>0</v>
      </c>
    </row>
    <row r="24" spans="2:30" ht="15" thickBot="1" x14ac:dyDescent="0.35">
      <c r="D24" s="44" t="s">
        <v>25</v>
      </c>
      <c r="E24" s="44">
        <f>SUM(E18:E22)</f>
        <v>3.6</v>
      </c>
    </row>
    <row r="25" spans="2:30" ht="15" thickTop="1" x14ac:dyDescent="0.3"/>
    <row r="26" spans="2:30" x14ac:dyDescent="0.3">
      <c r="C26" s="149" t="s">
        <v>120</v>
      </c>
      <c r="D26" s="150"/>
      <c r="E26" s="150"/>
    </row>
    <row r="27" spans="2:30" x14ac:dyDescent="0.3">
      <c r="C27" s="69" t="s">
        <v>35</v>
      </c>
      <c r="D27" s="69"/>
      <c r="E27" s="80"/>
    </row>
    <row r="28" spans="2:30" x14ac:dyDescent="0.3">
      <c r="C28" s="59">
        <v>5</v>
      </c>
      <c r="D28" s="58" t="s">
        <v>42</v>
      </c>
      <c r="E28" s="57">
        <f>C28*0.5</f>
        <v>2.5</v>
      </c>
    </row>
    <row r="29" spans="2:30" x14ac:dyDescent="0.3">
      <c r="C29" s="59">
        <v>1</v>
      </c>
      <c r="D29" s="58" t="s">
        <v>41</v>
      </c>
      <c r="E29" s="57">
        <f>C29</f>
        <v>1</v>
      </c>
    </row>
    <row r="30" spans="2:30" x14ac:dyDescent="0.3">
      <c r="C30" s="59">
        <v>0</v>
      </c>
      <c r="D30" s="58" t="s">
        <v>40</v>
      </c>
      <c r="E30" s="57">
        <f>C30</f>
        <v>0</v>
      </c>
    </row>
    <row r="31" spans="2:30" x14ac:dyDescent="0.3">
      <c r="C31" s="59">
        <v>0</v>
      </c>
      <c r="D31" s="58" t="s">
        <v>39</v>
      </c>
      <c r="E31" s="57">
        <f>C31</f>
        <v>0</v>
      </c>
    </row>
    <row r="32" spans="2:30" ht="15" thickBot="1" x14ac:dyDescent="0.35">
      <c r="C32" s="77"/>
      <c r="D32" s="76" t="s">
        <v>38</v>
      </c>
      <c r="E32" s="75">
        <f>SUM(E28:E31)</f>
        <v>3.5</v>
      </c>
      <c r="X32" s="220"/>
      <c r="Y32" s="220"/>
      <c r="Z32" s="220"/>
      <c r="AA32" s="220"/>
      <c r="AB32" s="220"/>
      <c r="AC32" s="220"/>
      <c r="AD32" s="220"/>
    </row>
    <row r="33" spans="3:5" x14ac:dyDescent="0.3">
      <c r="D33" s="152"/>
      <c r="E33" s="152"/>
    </row>
    <row r="35" spans="3:5" x14ac:dyDescent="0.3">
      <c r="C35" s="149" t="s">
        <v>122</v>
      </c>
      <c r="D35" s="150"/>
      <c r="E35" s="150"/>
    </row>
    <row r="36" spans="3:5" x14ac:dyDescent="0.3">
      <c r="C36" s="69" t="s">
        <v>35</v>
      </c>
      <c r="D36" s="69"/>
      <c r="E36" s="69"/>
    </row>
    <row r="37" spans="3:5" x14ac:dyDescent="0.3">
      <c r="C37" s="153">
        <v>0</v>
      </c>
      <c r="D37" s="58" t="s">
        <v>34</v>
      </c>
      <c r="E37" s="57">
        <f>-INT(C37/4)</f>
        <v>0</v>
      </c>
    </row>
    <row r="38" spans="3:5" x14ac:dyDescent="0.3">
      <c r="C38" s="58">
        <v>0</v>
      </c>
      <c r="D38" s="58" t="s">
        <v>32</v>
      </c>
      <c r="E38" s="57">
        <f>INT(C38/3)</f>
        <v>0</v>
      </c>
    </row>
    <row r="39" spans="3:5" x14ac:dyDescent="0.3">
      <c r="C39" s="58">
        <v>0</v>
      </c>
      <c r="D39" s="58" t="s">
        <v>30</v>
      </c>
      <c r="E39" s="57">
        <f>C39</f>
        <v>0</v>
      </c>
    </row>
    <row r="40" spans="3:5" x14ac:dyDescent="0.3">
      <c r="C40" s="58"/>
      <c r="D40" s="58" t="s">
        <v>36</v>
      </c>
      <c r="E40" s="57">
        <f>-(P6+Y6)</f>
        <v>-1</v>
      </c>
    </row>
    <row r="41" spans="3:5" x14ac:dyDescent="0.3">
      <c r="C41" s="58"/>
      <c r="D41" s="58" t="s">
        <v>123</v>
      </c>
      <c r="E41" s="57">
        <f>(INT((E13-10)/5)*-1)</f>
        <v>-1</v>
      </c>
    </row>
    <row r="42" spans="3:5" x14ac:dyDescent="0.3">
      <c r="C42" s="58"/>
      <c r="D42" s="154" t="s">
        <v>38</v>
      </c>
      <c r="E42" s="154">
        <f>SUM(E37:E41)</f>
        <v>-2</v>
      </c>
    </row>
    <row r="43" spans="3:5" x14ac:dyDescent="0.3">
      <c r="E43" s="155"/>
    </row>
    <row r="44" spans="3:5" ht="15" thickBot="1" x14ac:dyDescent="0.35">
      <c r="D44" s="156" t="s">
        <v>124</v>
      </c>
      <c r="E44" s="44">
        <f>IF((E32+E42)&lt;0,0,(E32+E42))</f>
        <v>1.5</v>
      </c>
    </row>
    <row r="45" spans="3:5" ht="15" thickTop="1" x14ac:dyDescent="0.3"/>
    <row r="47" spans="3:5" ht="15" thickBot="1" x14ac:dyDescent="0.35">
      <c r="D47" s="33" t="s">
        <v>3</v>
      </c>
      <c r="E47" s="33">
        <f>E24-E44</f>
        <v>2.1</v>
      </c>
    </row>
    <row r="48" spans="3:5" ht="15" thickTop="1" x14ac:dyDescent="0.3"/>
  </sheetData>
  <mergeCells count="4">
    <mergeCell ref="X32:AD32"/>
    <mergeCell ref="J8:P8"/>
    <mergeCell ref="S8:Y8"/>
    <mergeCell ref="Q8:R8"/>
  </mergeCells>
  <conditionalFormatting sqref="E47">
    <cfRule type="cellIs" dxfId="11" priority="4" operator="equal">
      <formula>0</formula>
    </cfRule>
    <cfRule type="cellIs" dxfId="10" priority="5" operator="lessThan">
      <formula>0</formula>
    </cfRule>
    <cfRule type="cellIs" dxfId="9" priority="6" operator="greaterThan">
      <formula>0</formula>
    </cfRule>
  </conditionalFormatting>
  <conditionalFormatting sqref="E2">
    <cfRule type="cellIs" dxfId="8" priority="1" operator="lessThan">
      <formula>0</formula>
    </cfRule>
    <cfRule type="cellIs" dxfId="7" priority="2" operator="equal">
      <formula>0</formula>
    </cfRule>
    <cfRule type="cellIs" dxfId="6" priority="3" operator="greaterThan">
      <formula>0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A218-EBA4-415B-9910-4CC9035DF0E3}">
  <dimension ref="B2:W42"/>
  <sheetViews>
    <sheetView tabSelected="1" topLeftCell="A8" zoomScale="83" zoomScaleNormal="83" workbookViewId="0">
      <selection activeCell="Z37" sqref="Z37"/>
    </sheetView>
  </sheetViews>
  <sheetFormatPr defaultRowHeight="14.4" x14ac:dyDescent="0.3"/>
  <cols>
    <col min="1" max="1" width="4.88671875" customWidth="1"/>
    <col min="2" max="2" width="11" customWidth="1"/>
    <col min="3" max="3" width="15.6640625" customWidth="1"/>
    <col min="5" max="7" width="1.44140625" customWidth="1"/>
    <col min="8" max="8" width="14.109375" customWidth="1"/>
    <col min="9" max="9" width="21.33203125" customWidth="1"/>
    <col min="10" max="15" width="5.5546875" customWidth="1"/>
    <col min="16" max="16" width="11.44140625" customWidth="1"/>
    <col min="17" max="17" width="19.44140625" customWidth="1"/>
    <col min="18" max="22" width="6" customWidth="1"/>
  </cols>
  <sheetData>
    <row r="2" spans="2:23" x14ac:dyDescent="0.3">
      <c r="C2" t="s">
        <v>91</v>
      </c>
      <c r="D2">
        <f>D41+D3+D4</f>
        <v>12.55</v>
      </c>
      <c r="I2" s="122" t="s">
        <v>90</v>
      </c>
      <c r="J2" s="102">
        <f>J6+R6</f>
        <v>5.75</v>
      </c>
      <c r="K2" s="102">
        <f>K6+S6</f>
        <v>13</v>
      </c>
      <c r="L2" s="102">
        <f>L6+T6</f>
        <v>13</v>
      </c>
      <c r="M2" s="102">
        <f>M6+U6</f>
        <v>13</v>
      </c>
      <c r="N2" s="102">
        <f>N6+V6</f>
        <v>8</v>
      </c>
      <c r="U2" t="s">
        <v>87</v>
      </c>
      <c r="W2">
        <v>0.4</v>
      </c>
    </row>
    <row r="3" spans="2:23" x14ac:dyDescent="0.3">
      <c r="C3" t="s">
        <v>164</v>
      </c>
      <c r="D3">
        <v>1.5</v>
      </c>
      <c r="H3" t="s">
        <v>113</v>
      </c>
      <c r="U3" t="s">
        <v>163</v>
      </c>
      <c r="W3">
        <v>0.3</v>
      </c>
    </row>
    <row r="4" spans="2:23" x14ac:dyDescent="0.3">
      <c r="C4" t="s">
        <v>92</v>
      </c>
      <c r="D4">
        <v>0.125</v>
      </c>
      <c r="H4">
        <f>O6*50</f>
        <v>1300</v>
      </c>
      <c r="I4" s="111" t="s">
        <v>85</v>
      </c>
      <c r="J4" s="111"/>
      <c r="K4" s="111"/>
      <c r="P4" s="109" t="s">
        <v>84</v>
      </c>
    </row>
    <row r="5" spans="2:23" ht="15" thickBot="1" x14ac:dyDescent="0.35">
      <c r="I5" s="111" t="s">
        <v>80</v>
      </c>
      <c r="J5" s="125" t="s">
        <v>8</v>
      </c>
      <c r="K5" s="106" t="s">
        <v>7</v>
      </c>
      <c r="L5" s="106" t="s">
        <v>6</v>
      </c>
      <c r="M5" s="106" t="s">
        <v>5</v>
      </c>
      <c r="N5" s="106" t="s">
        <v>4</v>
      </c>
      <c r="O5" s="106" t="s">
        <v>162</v>
      </c>
      <c r="P5" s="109" t="s">
        <v>10</v>
      </c>
      <c r="Q5" s="109" t="s">
        <v>80</v>
      </c>
      <c r="R5" s="126" t="s">
        <v>8</v>
      </c>
      <c r="S5" s="107" t="s">
        <v>7</v>
      </c>
      <c r="T5" s="107" t="s">
        <v>6</v>
      </c>
      <c r="U5" s="107" t="s">
        <v>5</v>
      </c>
      <c r="V5" s="107" t="s">
        <v>4</v>
      </c>
      <c r="W5" s="107" t="s">
        <v>3</v>
      </c>
    </row>
    <row r="6" spans="2:23" ht="15" thickBot="1" x14ac:dyDescent="0.35">
      <c r="C6" t="s">
        <v>78</v>
      </c>
      <c r="D6" t="s">
        <v>77</v>
      </c>
      <c r="H6" s="11"/>
      <c r="I6" s="28"/>
      <c r="J6" s="191">
        <f t="shared" ref="J6:O6" si="0">SUM(J7:J118)</f>
        <v>4.25</v>
      </c>
      <c r="K6" s="191">
        <f t="shared" si="0"/>
        <v>9</v>
      </c>
      <c r="L6" s="191">
        <f t="shared" si="0"/>
        <v>11</v>
      </c>
      <c r="M6" s="191">
        <f t="shared" si="0"/>
        <v>13</v>
      </c>
      <c r="N6" s="191">
        <f t="shared" si="0"/>
        <v>8</v>
      </c>
      <c r="O6" s="191">
        <f t="shared" si="0"/>
        <v>26</v>
      </c>
      <c r="P6" s="191"/>
      <c r="Q6" s="27"/>
      <c r="R6" s="191">
        <f t="shared" ref="R6:W6" si="1">SUM(R7:R30)</f>
        <v>1.5</v>
      </c>
      <c r="S6" s="191">
        <f t="shared" si="1"/>
        <v>4</v>
      </c>
      <c r="T6" s="191">
        <f t="shared" si="1"/>
        <v>2</v>
      </c>
      <c r="U6" s="191">
        <f t="shared" si="1"/>
        <v>0</v>
      </c>
      <c r="V6" s="191">
        <f t="shared" si="1"/>
        <v>0</v>
      </c>
      <c r="W6" s="85">
        <f t="shared" si="1"/>
        <v>1.4000000000000001</v>
      </c>
    </row>
    <row r="7" spans="2:23" x14ac:dyDescent="0.3">
      <c r="B7" t="s">
        <v>75</v>
      </c>
      <c r="C7" t="s">
        <v>161</v>
      </c>
      <c r="D7">
        <v>9</v>
      </c>
      <c r="H7" s="177" t="s">
        <v>160</v>
      </c>
      <c r="I7" s="91" t="s">
        <v>183</v>
      </c>
      <c r="J7" s="91"/>
      <c r="K7" s="91"/>
      <c r="L7" s="91"/>
      <c r="M7" s="91"/>
      <c r="N7" s="91">
        <v>1</v>
      </c>
      <c r="O7" s="91"/>
      <c r="P7" s="91"/>
      <c r="Q7" s="91"/>
      <c r="R7" s="91"/>
      <c r="S7" s="91"/>
      <c r="T7" s="91"/>
      <c r="U7" s="91"/>
      <c r="V7" s="91"/>
      <c r="W7" s="91"/>
    </row>
    <row r="8" spans="2:23" ht="15" thickBot="1" x14ac:dyDescent="0.35">
      <c r="B8" t="s">
        <v>159</v>
      </c>
      <c r="C8" t="s">
        <v>158</v>
      </c>
      <c r="D8">
        <v>13</v>
      </c>
      <c r="H8" s="189" t="s">
        <v>157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</row>
    <row r="9" spans="2:23" x14ac:dyDescent="0.3">
      <c r="B9" t="s">
        <v>156</v>
      </c>
      <c r="C9" t="s">
        <v>155</v>
      </c>
      <c r="D9">
        <v>13</v>
      </c>
      <c r="H9" s="188" t="s">
        <v>154</v>
      </c>
      <c r="I9" s="181" t="s">
        <v>153</v>
      </c>
      <c r="J9" s="180"/>
      <c r="K9" s="180"/>
      <c r="L9" s="180">
        <v>1</v>
      </c>
      <c r="M9" s="180">
        <v>2</v>
      </c>
      <c r="N9" s="180">
        <v>4</v>
      </c>
      <c r="O9" s="179">
        <v>6</v>
      </c>
      <c r="P9" t="s">
        <v>149</v>
      </c>
      <c r="Q9" t="s">
        <v>152</v>
      </c>
      <c r="R9">
        <v>1</v>
      </c>
      <c r="S9">
        <v>2</v>
      </c>
      <c r="W9" s="71">
        <f>(R9+S9)*$W$2</f>
        <v>1.2000000000000002</v>
      </c>
    </row>
    <row r="10" spans="2:23" x14ac:dyDescent="0.3">
      <c r="C10" t="s">
        <v>103</v>
      </c>
      <c r="H10" s="49" t="s">
        <v>151</v>
      </c>
      <c r="I10" s="181" t="s">
        <v>150</v>
      </c>
      <c r="J10" s="180">
        <v>3</v>
      </c>
      <c r="K10" s="180"/>
      <c r="L10" s="180">
        <v>3</v>
      </c>
      <c r="M10" s="180">
        <v>2</v>
      </c>
      <c r="N10" s="180"/>
      <c r="O10" s="179">
        <v>5</v>
      </c>
      <c r="P10" t="s">
        <v>149</v>
      </c>
      <c r="Q10" s="180" t="s">
        <v>148</v>
      </c>
      <c r="R10" s="180"/>
      <c r="S10" s="180">
        <v>2</v>
      </c>
      <c r="T10" s="180"/>
      <c r="U10" s="180"/>
      <c r="V10" s="180"/>
      <c r="W10" s="186"/>
    </row>
    <row r="11" spans="2:23" x14ac:dyDescent="0.3">
      <c r="C11" t="s">
        <v>103</v>
      </c>
      <c r="H11" s="187">
        <f>SUM(O7:O16)</f>
        <v>16</v>
      </c>
      <c r="I11" s="37" t="s">
        <v>147</v>
      </c>
      <c r="K11">
        <v>2</v>
      </c>
      <c r="O11" s="179">
        <v>2</v>
      </c>
      <c r="W11" s="71">
        <f>(R11+S11)*$W$2</f>
        <v>0</v>
      </c>
    </row>
    <row r="12" spans="2:23" x14ac:dyDescent="0.3">
      <c r="H12" s="70"/>
      <c r="I12" s="37" t="s">
        <v>146</v>
      </c>
      <c r="K12">
        <v>1</v>
      </c>
      <c r="M12">
        <v>1</v>
      </c>
      <c r="O12" s="179">
        <v>1</v>
      </c>
      <c r="W12" s="71"/>
    </row>
    <row r="13" spans="2:23" ht="15" thickBot="1" x14ac:dyDescent="0.35">
      <c r="C13" s="84" t="s">
        <v>25</v>
      </c>
      <c r="D13" s="102">
        <f>SUM(D7:D12)</f>
        <v>35</v>
      </c>
      <c r="H13" s="70"/>
      <c r="I13" s="37" t="s">
        <v>145</v>
      </c>
      <c r="M13">
        <v>2</v>
      </c>
      <c r="O13" s="179">
        <v>2</v>
      </c>
      <c r="W13" s="71"/>
    </row>
    <row r="14" spans="2:23" ht="15" thickTop="1" x14ac:dyDescent="0.3">
      <c r="H14" s="70"/>
      <c r="I14" s="181" t="s">
        <v>184</v>
      </c>
      <c r="J14" s="180"/>
      <c r="K14" s="180"/>
      <c r="L14" s="180">
        <v>1</v>
      </c>
      <c r="M14" s="180">
        <v>1</v>
      </c>
      <c r="N14" s="180"/>
      <c r="O14" s="186"/>
      <c r="W14" s="71"/>
    </row>
    <row r="15" spans="2:23" x14ac:dyDescent="0.3">
      <c r="C15" s="141"/>
      <c r="D15" s="141"/>
      <c r="E15" s="141"/>
      <c r="H15" s="70"/>
      <c r="I15" s="181"/>
      <c r="J15" s="180"/>
      <c r="K15" s="180"/>
      <c r="L15" s="180"/>
      <c r="M15" s="180"/>
      <c r="N15" s="180"/>
      <c r="O15" s="186"/>
      <c r="Q15" s="180"/>
      <c r="R15" s="180"/>
      <c r="S15" s="180"/>
      <c r="T15" s="180"/>
      <c r="U15" s="180"/>
      <c r="V15" s="180"/>
      <c r="W15" s="186"/>
    </row>
    <row r="16" spans="2:23" ht="15" thickBot="1" x14ac:dyDescent="0.35">
      <c r="H16" s="70"/>
      <c r="I16" s="24"/>
      <c r="J16" s="3"/>
      <c r="K16" s="3"/>
      <c r="L16" s="3"/>
      <c r="M16" s="3"/>
      <c r="N16" s="185"/>
      <c r="O16" s="184"/>
      <c r="P16" s="3"/>
      <c r="Q16" s="3"/>
      <c r="R16" s="3"/>
      <c r="S16" s="3"/>
      <c r="T16" s="3"/>
      <c r="U16" s="3"/>
      <c r="V16" s="3"/>
      <c r="W16" s="39">
        <f t="shared" ref="W16:W27" si="2">(R16+S16)*$W$2</f>
        <v>0</v>
      </c>
    </row>
    <row r="17" spans="2:23" x14ac:dyDescent="0.3">
      <c r="H17" s="177" t="s">
        <v>144</v>
      </c>
      <c r="I17" s="28" t="s">
        <v>143</v>
      </c>
      <c r="J17" s="27"/>
      <c r="K17" s="27">
        <v>1</v>
      </c>
      <c r="L17" s="27">
        <v>1</v>
      </c>
      <c r="M17" s="27">
        <v>1</v>
      </c>
      <c r="N17" s="27"/>
      <c r="O17" s="190">
        <v>1</v>
      </c>
      <c r="P17" s="27" t="s">
        <v>142</v>
      </c>
      <c r="Q17" s="216" t="s">
        <v>141</v>
      </c>
      <c r="R17" s="216">
        <v>0.5</v>
      </c>
      <c r="S17" s="216"/>
      <c r="T17" s="216">
        <v>2</v>
      </c>
      <c r="U17" s="27"/>
      <c r="V17" s="27"/>
      <c r="W17" s="73">
        <f t="shared" si="2"/>
        <v>0.2</v>
      </c>
    </row>
    <row r="18" spans="2:23" x14ac:dyDescent="0.3">
      <c r="C18" t="s">
        <v>55</v>
      </c>
      <c r="D18" s="102">
        <f>(J6+K6)*W2</f>
        <v>5.3000000000000007</v>
      </c>
      <c r="H18" s="182" t="s">
        <v>121</v>
      </c>
      <c r="I18" s="215" t="s">
        <v>140</v>
      </c>
      <c r="J18">
        <v>0.25</v>
      </c>
      <c r="L18">
        <v>1</v>
      </c>
      <c r="O18" s="179"/>
      <c r="P18" s="183" t="s">
        <v>139</v>
      </c>
      <c r="Q18" s="183"/>
      <c r="W18" s="71">
        <f t="shared" si="2"/>
        <v>0</v>
      </c>
    </row>
    <row r="19" spans="2:23" x14ac:dyDescent="0.3">
      <c r="C19" t="s">
        <v>138</v>
      </c>
      <c r="D19" s="102"/>
      <c r="H19" s="182"/>
      <c r="I19" s="215" t="s">
        <v>137</v>
      </c>
      <c r="J19" s="180"/>
      <c r="K19" s="180"/>
      <c r="L19" s="180"/>
      <c r="M19" s="180"/>
      <c r="N19" s="180">
        <v>1</v>
      </c>
      <c r="O19" s="179">
        <v>1</v>
      </c>
      <c r="W19" s="71">
        <f t="shared" si="2"/>
        <v>0</v>
      </c>
    </row>
    <row r="20" spans="2:23" x14ac:dyDescent="0.3">
      <c r="D20" s="102"/>
      <c r="H20" s="70"/>
      <c r="I20" s="181" t="s">
        <v>181</v>
      </c>
      <c r="J20" s="180"/>
      <c r="K20" s="180">
        <v>1</v>
      </c>
      <c r="O20" s="179">
        <v>1</v>
      </c>
      <c r="W20" s="71">
        <f t="shared" si="2"/>
        <v>0</v>
      </c>
    </row>
    <row r="21" spans="2:23" ht="15" thickBot="1" x14ac:dyDescent="0.35">
      <c r="C21" t="s">
        <v>52</v>
      </c>
      <c r="D21" s="145">
        <f>(J2+K2)*W3</f>
        <v>5.625</v>
      </c>
      <c r="H21" s="67"/>
      <c r="I21" s="24"/>
      <c r="J21" s="3"/>
      <c r="K21" s="3"/>
      <c r="L21" s="3"/>
      <c r="M21" s="3"/>
      <c r="N21" s="3"/>
      <c r="O21" s="39"/>
      <c r="P21" s="213" t="s">
        <v>136</v>
      </c>
      <c r="Q21" s="214"/>
      <c r="R21" s="214"/>
      <c r="S21" s="214"/>
      <c r="T21" s="214"/>
      <c r="U21" s="214"/>
      <c r="V21" s="214"/>
      <c r="W21" s="39">
        <f t="shared" si="2"/>
        <v>0</v>
      </c>
    </row>
    <row r="22" spans="2:23" x14ac:dyDescent="0.3">
      <c r="D22" s="102"/>
      <c r="H22" s="182" t="s">
        <v>180</v>
      </c>
      <c r="I22" s="37" t="s">
        <v>182</v>
      </c>
      <c r="K22">
        <v>2</v>
      </c>
      <c r="L22">
        <v>1</v>
      </c>
      <c r="M22">
        <v>1</v>
      </c>
      <c r="O22" s="179">
        <v>2</v>
      </c>
      <c r="W22" s="71">
        <f t="shared" ref="W22:W26" si="3">(R22+S22)*$W$2</f>
        <v>0</v>
      </c>
    </row>
    <row r="23" spans="2:23" x14ac:dyDescent="0.3">
      <c r="C23" t="s">
        <v>34</v>
      </c>
      <c r="D23" s="102"/>
      <c r="H23" s="182" t="s">
        <v>121</v>
      </c>
      <c r="I23" s="37"/>
      <c r="O23" s="179"/>
      <c r="W23" s="71">
        <f t="shared" si="3"/>
        <v>0</v>
      </c>
    </row>
    <row r="24" spans="2:23" x14ac:dyDescent="0.3">
      <c r="C24" t="s">
        <v>32</v>
      </c>
      <c r="D24" s="102"/>
      <c r="H24" s="182"/>
      <c r="I24" s="181"/>
      <c r="J24" s="180"/>
      <c r="K24" s="180"/>
      <c r="L24" s="180"/>
      <c r="M24" s="180"/>
      <c r="N24" s="180"/>
      <c r="O24" s="179"/>
      <c r="W24" s="71">
        <f t="shared" si="3"/>
        <v>0</v>
      </c>
    </row>
    <row r="25" spans="2:23" ht="15" thickBot="1" x14ac:dyDescent="0.35">
      <c r="C25" t="s">
        <v>30</v>
      </c>
      <c r="D25" s="102"/>
      <c r="H25" s="70"/>
      <c r="I25" s="181"/>
      <c r="J25" s="180"/>
      <c r="K25" s="180"/>
      <c r="O25" s="179"/>
      <c r="P25" s="213" t="s">
        <v>186</v>
      </c>
      <c r="Q25" s="213"/>
      <c r="R25" s="213"/>
      <c r="S25" s="213"/>
      <c r="T25" s="213"/>
      <c r="U25" s="213"/>
      <c r="V25" s="213"/>
      <c r="W25" s="71">
        <f t="shared" si="3"/>
        <v>0</v>
      </c>
    </row>
    <row r="26" spans="2:23" ht="15" thickBot="1" x14ac:dyDescent="0.35">
      <c r="H26" s="67"/>
      <c r="I26" s="24"/>
      <c r="J26" s="3"/>
      <c r="K26" s="3"/>
      <c r="L26" s="3"/>
      <c r="M26" s="3"/>
      <c r="N26" s="3"/>
      <c r="O26" s="39"/>
      <c r="W26" s="71">
        <f t="shared" si="3"/>
        <v>0</v>
      </c>
    </row>
    <row r="27" spans="2:23" ht="15" thickBot="1" x14ac:dyDescent="0.35">
      <c r="C27" s="44" t="s">
        <v>25</v>
      </c>
      <c r="D27" s="44">
        <f>SUM(D18:D25)</f>
        <v>10.925000000000001</v>
      </c>
      <c r="H27" s="175" t="s">
        <v>22</v>
      </c>
      <c r="I27" s="24" t="s">
        <v>135</v>
      </c>
      <c r="J27" s="3"/>
      <c r="K27" s="3">
        <v>1</v>
      </c>
      <c r="L27" s="3">
        <v>1</v>
      </c>
      <c r="M27" s="3">
        <v>1</v>
      </c>
      <c r="N27" s="3"/>
      <c r="O27" s="178">
        <v>1</v>
      </c>
      <c r="P27" s="217" t="s">
        <v>134</v>
      </c>
      <c r="Q27" s="218"/>
      <c r="R27" s="218"/>
      <c r="S27" s="218"/>
      <c r="T27" s="218"/>
      <c r="U27" s="218"/>
      <c r="V27" s="218"/>
      <c r="W27" s="160">
        <f t="shared" si="2"/>
        <v>0</v>
      </c>
    </row>
    <row r="28" spans="2:23" ht="15" thickTop="1" x14ac:dyDescent="0.3"/>
    <row r="29" spans="2:23" ht="15" thickBot="1" x14ac:dyDescent="0.35"/>
    <row r="30" spans="2:23" x14ac:dyDescent="0.3">
      <c r="B30">
        <v>2</v>
      </c>
      <c r="C30" t="s">
        <v>42</v>
      </c>
      <c r="D30" s="102">
        <f>B30/2</f>
        <v>1</v>
      </c>
      <c r="H30" s="177" t="s">
        <v>133</v>
      </c>
      <c r="I30" s="176" t="s">
        <v>132</v>
      </c>
      <c r="J30" s="176">
        <v>1</v>
      </c>
      <c r="K30" s="176"/>
      <c r="L30" s="176">
        <v>1</v>
      </c>
      <c r="M30" s="176">
        <v>1</v>
      </c>
      <c r="N30" s="176"/>
      <c r="O30" s="176">
        <v>1</v>
      </c>
      <c r="P30" s="176" t="s">
        <v>131</v>
      </c>
      <c r="Q30" s="27"/>
      <c r="R30" s="27"/>
      <c r="S30" s="27"/>
      <c r="T30" s="27"/>
      <c r="U30" s="27"/>
      <c r="V30" s="27"/>
      <c r="W30" s="73">
        <f>(R30+S30)*$W$2</f>
        <v>0</v>
      </c>
    </row>
    <row r="31" spans="2:23" ht="15" thickBot="1" x14ac:dyDescent="0.35">
      <c r="C31" t="s">
        <v>41</v>
      </c>
      <c r="D31" s="102">
        <v>0</v>
      </c>
      <c r="H31" s="175" t="s">
        <v>42</v>
      </c>
      <c r="I31" s="144" t="s">
        <v>129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9">
        <f>(R31+S31)*$W$2</f>
        <v>0</v>
      </c>
    </row>
    <row r="32" spans="2:23" ht="15" thickBot="1" x14ac:dyDescent="0.35">
      <c r="C32" t="s">
        <v>40</v>
      </c>
      <c r="D32" s="102">
        <v>1</v>
      </c>
    </row>
    <row r="33" spans="3:23" x14ac:dyDescent="0.3">
      <c r="C33" t="s">
        <v>39</v>
      </c>
      <c r="D33" s="102">
        <v>1</v>
      </c>
      <c r="H33" s="177" t="s">
        <v>130</v>
      </c>
      <c r="I33" s="176" t="s">
        <v>108</v>
      </c>
      <c r="J33" s="176"/>
      <c r="K33" s="176">
        <v>1</v>
      </c>
      <c r="L33" s="176">
        <v>1</v>
      </c>
      <c r="M33" s="176">
        <v>1</v>
      </c>
      <c r="N33" s="176">
        <v>2</v>
      </c>
      <c r="O33" s="176">
        <v>2</v>
      </c>
      <c r="P33" s="176"/>
      <c r="Q33" s="27"/>
      <c r="R33" s="27"/>
      <c r="S33" s="27"/>
      <c r="T33" s="27"/>
      <c r="U33" s="27"/>
      <c r="V33" s="27"/>
      <c r="W33" s="73">
        <f>(R33+S33)*$W$2</f>
        <v>0</v>
      </c>
    </row>
    <row r="34" spans="3:23" ht="15" thickBot="1" x14ac:dyDescent="0.35">
      <c r="C34" s="44" t="s">
        <v>38</v>
      </c>
      <c r="D34" s="44">
        <f>SUM(D30:D33)</f>
        <v>3</v>
      </c>
      <c r="H34" s="175" t="s">
        <v>42</v>
      </c>
      <c r="I34" s="144" t="s">
        <v>129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9">
        <f>(R34+S34)*$W$2</f>
        <v>0</v>
      </c>
    </row>
    <row r="35" spans="3:23" ht="15.6" thickTop="1" thickBot="1" x14ac:dyDescent="0.35"/>
    <row r="36" spans="3:23" x14ac:dyDescent="0.3">
      <c r="C36" t="s">
        <v>36</v>
      </c>
      <c r="H36" s="177" t="s">
        <v>187</v>
      </c>
      <c r="I36" s="176" t="s">
        <v>188</v>
      </c>
      <c r="J36" s="176"/>
      <c r="K36" s="176"/>
      <c r="L36" s="176"/>
      <c r="M36" s="176"/>
      <c r="N36" s="176"/>
      <c r="O36" s="176">
        <v>1</v>
      </c>
      <c r="P36" s="176"/>
      <c r="Q36" s="27"/>
      <c r="R36" s="27"/>
      <c r="S36" s="27"/>
      <c r="T36" s="27"/>
      <c r="U36" s="27"/>
      <c r="V36" s="27"/>
      <c r="W36" s="73">
        <f>(R36+S36)*$W$2</f>
        <v>0</v>
      </c>
    </row>
    <row r="37" spans="3:23" ht="15" thickBot="1" x14ac:dyDescent="0.35">
      <c r="C37" t="s">
        <v>27</v>
      </c>
      <c r="D37" s="102">
        <f>INT((D13-10)/5)</f>
        <v>5</v>
      </c>
      <c r="H37" s="175" t="s">
        <v>42</v>
      </c>
      <c r="I37" s="144" t="s">
        <v>129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9">
        <f>(R37+S37)*$W$2</f>
        <v>0</v>
      </c>
    </row>
    <row r="38" spans="3:23" ht="15" thickBot="1" x14ac:dyDescent="0.35">
      <c r="C38" s="44" t="s">
        <v>25</v>
      </c>
      <c r="D38" s="44">
        <f>D34-(D36+D37)</f>
        <v>-2</v>
      </c>
    </row>
    <row r="39" spans="3:23" ht="15" thickTop="1" x14ac:dyDescent="0.3">
      <c r="C39" t="s">
        <v>24</v>
      </c>
      <c r="D39">
        <f>IF(D38&lt;0,0,D38)</f>
        <v>0</v>
      </c>
    </row>
    <row r="41" spans="3:23" ht="15" thickBot="1" x14ac:dyDescent="0.35">
      <c r="C41" s="33" t="s">
        <v>3</v>
      </c>
      <c r="D41" s="33">
        <f>D27-D39</f>
        <v>10.925000000000001</v>
      </c>
    </row>
    <row r="42" spans="3:23" ht="15" thickTop="1" x14ac:dyDescent="0.3"/>
  </sheetData>
  <conditionalFormatting sqref="D41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2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Tatzleford</vt:lpstr>
      <vt:lpstr>Nature Reserve</vt:lpstr>
      <vt:lpstr>Oldkeep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2022-12-14T10:04:16Z</dcterms:created>
  <dcterms:modified xsi:type="dcterms:W3CDTF">2023-01-06T21:31:40Z</dcterms:modified>
</cp:coreProperties>
</file>