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OneDrive\Documents\Games\King Maker Revisted\Finances_files\"/>
    </mc:Choice>
  </mc:AlternateContent>
  <xr:revisionPtr revIDLastSave="0" documentId="13_ncr:1_{4E8C8230-E753-4397-B732-ED172A6DBFC9}" xr6:coauthVersionLast="47" xr6:coauthVersionMax="47" xr10:uidLastSave="{00000000-0000-0000-0000-000000000000}"/>
  <bookViews>
    <workbookView xWindow="-108" yWindow="-108" windowWidth="23256" windowHeight="12576" xr2:uid="{639808A4-C44B-4C26-9FCF-DD0476143050}"/>
  </bookViews>
  <sheets>
    <sheet name="Varnhol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0" i="2" l="1"/>
  <c r="P60" i="2"/>
  <c r="I60" i="2"/>
  <c r="Z59" i="2"/>
  <c r="P59" i="2"/>
  <c r="I59" i="2"/>
  <c r="G33" i="2" l="1"/>
  <c r="G32" i="2"/>
  <c r="G7" i="2"/>
  <c r="I45" i="2"/>
  <c r="I46" i="2"/>
  <c r="P45" i="2"/>
  <c r="P46" i="2"/>
  <c r="Z45" i="2"/>
  <c r="Z46" i="2"/>
  <c r="I49" i="2"/>
  <c r="I50" i="2"/>
  <c r="P49" i="2"/>
  <c r="P50" i="2"/>
  <c r="Z49" i="2"/>
  <c r="Z50" i="2"/>
  <c r="I48" i="2"/>
  <c r="P48" i="2"/>
  <c r="Z48" i="2"/>
  <c r="P52" i="2"/>
  <c r="P51" i="2"/>
  <c r="P47" i="2"/>
  <c r="P44" i="2"/>
  <c r="Z52" i="2"/>
  <c r="Z51" i="2"/>
  <c r="Z47" i="2"/>
  <c r="Z44" i="2"/>
  <c r="I53" i="2"/>
  <c r="I52" i="2"/>
  <c r="I51" i="2"/>
  <c r="I47" i="2"/>
  <c r="I44" i="2"/>
  <c r="I43" i="2"/>
  <c r="D25" i="2"/>
  <c r="D26" i="2"/>
  <c r="D27" i="2"/>
  <c r="D28" i="2"/>
  <c r="Z56" i="2"/>
  <c r="P56" i="2"/>
  <c r="I56" i="2"/>
  <c r="Z55" i="2"/>
  <c r="P55" i="2"/>
  <c r="I55" i="2"/>
  <c r="Z53" i="2"/>
  <c r="P53" i="2"/>
  <c r="Z43" i="2"/>
  <c r="P43" i="2"/>
  <c r="G42" i="2" l="1"/>
  <c r="V6" i="2"/>
  <c r="W6" i="2"/>
  <c r="X6" i="2"/>
  <c r="Y6" i="2"/>
  <c r="U6" i="2"/>
  <c r="L6" i="2"/>
  <c r="M6" i="2"/>
  <c r="N6" i="2"/>
  <c r="O6" i="2"/>
  <c r="Q6" i="2"/>
  <c r="Q2" i="2" s="1"/>
  <c r="D32" i="2" s="1"/>
  <c r="K6" i="2"/>
  <c r="Z37" i="2"/>
  <c r="P37" i="2"/>
  <c r="I37" i="2"/>
  <c r="Z36" i="2"/>
  <c r="P36" i="2"/>
  <c r="I36" i="2"/>
  <c r="Z34" i="2"/>
  <c r="P34" i="2"/>
  <c r="I34" i="2"/>
  <c r="Z33" i="2"/>
  <c r="P33" i="2"/>
  <c r="I33" i="2"/>
  <c r="Z30" i="2"/>
  <c r="P30" i="2"/>
  <c r="I30" i="2"/>
  <c r="Z29" i="2"/>
  <c r="P29" i="2"/>
  <c r="I29" i="2"/>
  <c r="P20" i="2"/>
  <c r="P21" i="2"/>
  <c r="I12" i="2"/>
  <c r="I13" i="2"/>
  <c r="I14" i="2"/>
  <c r="I15" i="2"/>
  <c r="I16" i="2"/>
  <c r="I17" i="2"/>
  <c r="I18" i="2"/>
  <c r="I19" i="2"/>
  <c r="I20" i="2"/>
  <c r="I21" i="2"/>
  <c r="I10" i="2"/>
  <c r="I11" i="2"/>
  <c r="Z26" i="2"/>
  <c r="P26" i="2"/>
  <c r="I26" i="2"/>
  <c r="Z25" i="2"/>
  <c r="P25" i="2"/>
  <c r="I25" i="2"/>
  <c r="Z20" i="2"/>
  <c r="Z21" i="2"/>
  <c r="P11" i="2"/>
  <c r="P12" i="2"/>
  <c r="P13" i="2"/>
  <c r="P14" i="2"/>
  <c r="P15" i="2"/>
  <c r="P16" i="2"/>
  <c r="P17" i="2"/>
  <c r="P18" i="2"/>
  <c r="P19" i="2"/>
  <c r="P23" i="2"/>
  <c r="P24" i="2"/>
  <c r="P10" i="2"/>
  <c r="D36" i="2"/>
  <c r="D35" i="2"/>
  <c r="D34" i="2"/>
  <c r="D29" i="2"/>
  <c r="Z24" i="2"/>
  <c r="I24" i="2"/>
  <c r="Z23" i="2"/>
  <c r="I23" i="2"/>
  <c r="Z19" i="2"/>
  <c r="Z18" i="2"/>
  <c r="Z17" i="2"/>
  <c r="Z16" i="2"/>
  <c r="Z15" i="2"/>
  <c r="Z14" i="2"/>
  <c r="Z13" i="2"/>
  <c r="D14" i="2"/>
  <c r="D37" i="2" s="1"/>
  <c r="Z12" i="2"/>
  <c r="Z11" i="2"/>
  <c r="Z10" i="2"/>
  <c r="Z6" i="2" l="1"/>
  <c r="P6" i="2"/>
  <c r="D38" i="2"/>
  <c r="D39" i="2" s="1"/>
  <c r="I5" i="2"/>
  <c r="I6" i="2" s="1"/>
  <c r="H13" i="2"/>
  <c r="D17" i="2" l="1"/>
  <c r="N2" i="2"/>
  <c r="P2" i="2"/>
  <c r="O2" i="2"/>
  <c r="L2" i="2"/>
  <c r="M2" i="2"/>
  <c r="K2" i="2"/>
  <c r="D18" i="2" l="1"/>
  <c r="D19" i="2" s="1"/>
  <c r="D42" i="2" s="1"/>
  <c r="D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1566A373-B5FC-49C3-904E-14F8C213E78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E269683B-05E3-4C83-A59B-952A0D1E9C1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Knowledge:Local modifier</t>
        </r>
      </text>
    </comment>
    <comment ref="B9" authorId="0" shapeId="0" xr:uid="{96B4CCE9-DD75-4A12-9454-36AA91992D2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profession Merchant modifier</t>
        </r>
      </text>
    </comment>
    <comment ref="B11" authorId="0" shapeId="0" xr:uid="{CE4192D6-924C-4158-BCC5-18D7C43754C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2" authorId="0" shapeId="0" xr:uid="{61E50160-5997-4410-B991-0C4058A4A3E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</commentList>
</comments>
</file>

<file path=xl/sharedStrings.xml><?xml version="1.0" encoding="utf-8"?>
<sst xmlns="http://schemas.openxmlformats.org/spreadsheetml/2006/main" count="163" uniqueCount="113">
  <si>
    <t>Overall Income</t>
  </si>
  <si>
    <t>Totals</t>
  </si>
  <si>
    <t>Owned by the Stonghold</t>
  </si>
  <si>
    <t>Owned by Investors</t>
  </si>
  <si>
    <t xml:space="preserve">Name </t>
  </si>
  <si>
    <t xml:space="preserve">Mod </t>
  </si>
  <si>
    <t>Buildings</t>
  </si>
  <si>
    <t>Economy</t>
  </si>
  <si>
    <t>Inn</t>
  </si>
  <si>
    <t>None</t>
  </si>
  <si>
    <t>Erastil</t>
  </si>
  <si>
    <t>Temple (chapel)</t>
  </si>
  <si>
    <t>Serai</t>
  </si>
  <si>
    <t>Total</t>
  </si>
  <si>
    <t xml:space="preserve"> Tannery</t>
  </si>
  <si>
    <t>Farm</t>
  </si>
  <si>
    <t>Brewery</t>
  </si>
  <si>
    <t>Watchtower</t>
  </si>
  <si>
    <t>Core Economy</t>
  </si>
  <si>
    <t>Investors Taxes.</t>
  </si>
  <si>
    <t>Roads</t>
  </si>
  <si>
    <t>Highways</t>
  </si>
  <si>
    <t>Canals</t>
  </si>
  <si>
    <t>Semi-Wilderness</t>
  </si>
  <si>
    <t>Rural</t>
  </si>
  <si>
    <t>Urban</t>
  </si>
  <si>
    <t>City Districts</t>
  </si>
  <si>
    <t>Subtotal</t>
  </si>
  <si>
    <t>Consumption Mods</t>
  </si>
  <si>
    <t>Stewardship</t>
  </si>
  <si>
    <t>Effective</t>
  </si>
  <si>
    <t>Income</t>
  </si>
  <si>
    <t>Econ</t>
  </si>
  <si>
    <t>Spec</t>
  </si>
  <si>
    <t>Tax rate</t>
  </si>
  <si>
    <t>Other</t>
  </si>
  <si>
    <t>Profitability</t>
  </si>
  <si>
    <t>carried Over</t>
  </si>
  <si>
    <t>Overall Size</t>
  </si>
  <si>
    <t>Loy</t>
  </si>
  <si>
    <t>Stab</t>
  </si>
  <si>
    <t>Def</t>
  </si>
  <si>
    <t>Cons</t>
  </si>
  <si>
    <t>Xp</t>
  </si>
  <si>
    <t>Council</t>
  </si>
  <si>
    <t>Approx Population</t>
  </si>
  <si>
    <t>Lord</t>
  </si>
  <si>
    <t>City Upgrades</t>
  </si>
  <si>
    <t>xxxx</t>
  </si>
  <si>
    <t>Do  Not Use This Row</t>
  </si>
  <si>
    <t>Do not affect size</t>
  </si>
  <si>
    <t>Fort</t>
  </si>
  <si>
    <t>Moderator</t>
  </si>
  <si>
    <t>Marshal</t>
  </si>
  <si>
    <t>Size: Max 20</t>
  </si>
  <si>
    <t>INCOME</t>
  </si>
  <si>
    <t>CONSUMPTION COSTS</t>
  </si>
  <si>
    <t>Number</t>
  </si>
  <si>
    <t>(3 slots max size 4)</t>
  </si>
  <si>
    <t>CONSUMPTION BONUSES</t>
  </si>
  <si>
    <t>Main District</t>
  </si>
  <si>
    <t>Varnhold Hinterland.</t>
  </si>
  <si>
    <t>Keep (Blockhouse)</t>
  </si>
  <si>
    <t>Granary (Grange)</t>
  </si>
  <si>
    <t>Clan Devale</t>
  </si>
  <si>
    <t>WSM</t>
  </si>
  <si>
    <t>Adoven</t>
  </si>
  <si>
    <t>(4 slots max size 6)</t>
  </si>
  <si>
    <t>Hammerhold</t>
  </si>
  <si>
    <t>Bladehold</t>
  </si>
  <si>
    <t>Silverhammer Village</t>
  </si>
  <si>
    <t>Iomedian Village</t>
  </si>
  <si>
    <t>Bladehold Hinterland.</t>
  </si>
  <si>
    <t>Kendrick</t>
  </si>
  <si>
    <t>Holy House</t>
  </si>
  <si>
    <t>Magistrate</t>
  </si>
  <si>
    <t>Chancellor</t>
  </si>
  <si>
    <t>Silverhold</t>
  </si>
  <si>
    <t>Kiera</t>
  </si>
  <si>
    <t>Tavern</t>
  </si>
  <si>
    <t>Alisa</t>
  </si>
  <si>
    <t>Jetty</t>
  </si>
  <si>
    <t>I mean it, it screws up formulae</t>
  </si>
  <si>
    <t xml:space="preserve"> Hamlet</t>
  </si>
  <si>
    <t>Hagrym (LG)</t>
  </si>
  <si>
    <t>Dom (NG)</t>
  </si>
  <si>
    <t>Tic Hucklebuckle (NG)</t>
  </si>
  <si>
    <t>Gt Shrine</t>
  </si>
  <si>
    <t>Thaddeus (LG)</t>
  </si>
  <si>
    <t>Tobias</t>
  </si>
  <si>
    <t>Local Base</t>
  </si>
  <si>
    <t>Shop</t>
  </si>
  <si>
    <t>Beatrix</t>
  </si>
  <si>
    <t>Graveyard</t>
  </si>
  <si>
    <t>Silverhold Hinterland.</t>
  </si>
  <si>
    <t>Lex</t>
  </si>
  <si>
    <t>Lakeside Town</t>
  </si>
  <si>
    <t>Abadar</t>
  </si>
  <si>
    <t>Chapel</t>
  </si>
  <si>
    <t xml:space="preserve"> - Shallop</t>
  </si>
  <si>
    <t>Town</t>
  </si>
  <si>
    <t>Varnhold</t>
  </si>
  <si>
    <t>Overall (NG) variance = 2</t>
  </si>
  <si>
    <t>_ 1x Mule Train</t>
  </si>
  <si>
    <t>Size</t>
  </si>
  <si>
    <t>Pop</t>
  </si>
  <si>
    <t>Lakehold</t>
  </si>
  <si>
    <t>Fortified Villa</t>
  </si>
  <si>
    <t>El'indre M'Taro</t>
  </si>
  <si>
    <t>El'indre Village</t>
  </si>
  <si>
    <t>Kindle Farm</t>
  </si>
  <si>
    <t>Tablet Farm</t>
  </si>
  <si>
    <t xml:space="preserve"> Blade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</si>
</sst>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1" applyNumberFormat="0" applyAlignment="0" applyProtection="0"/>
    <xf numFmtId="0" fontId="1" fillId="7" borderId="2" applyNumberFormat="0" applyFont="0" applyAlignment="0" applyProtection="0"/>
    <xf numFmtId="0" fontId="1" fillId="8" borderId="0" applyNumberFormat="0" applyBorder="0" applyAlignment="0" applyProtection="0"/>
    <xf numFmtId="0" fontId="17" fillId="6" borderId="55" applyNumberFormat="0" applyAlignment="0" applyProtection="0"/>
  </cellStyleXfs>
  <cellXfs count="148">
    <xf numFmtId="0" fontId="0" fillId="0" borderId="0" xfId="0"/>
    <xf numFmtId="0" fontId="0" fillId="7" borderId="2" xfId="6" applyFont="1"/>
    <xf numFmtId="0" fontId="6" fillId="6" borderId="1" xfId="5"/>
    <xf numFmtId="0" fontId="0" fillId="9" borderId="0" xfId="0" applyFill="1"/>
    <xf numFmtId="0" fontId="0" fillId="10" borderId="0" xfId="0" applyFill="1"/>
    <xf numFmtId="0" fontId="8" fillId="0" borderId="0" xfId="0" applyFont="1"/>
    <xf numFmtId="0" fontId="9" fillId="0" borderId="0" xfId="0" applyFont="1"/>
    <xf numFmtId="0" fontId="0" fillId="0" borderId="3" xfId="0" applyBorder="1"/>
    <xf numFmtId="0" fontId="1" fillId="8" borderId="3" xfId="7" applyBorder="1"/>
    <xf numFmtId="0" fontId="2" fillId="2" borderId="3" xfId="1" applyBorder="1"/>
    <xf numFmtId="0" fontId="0" fillId="0" borderId="0" xfId="0" applyAlignment="1">
      <alignment horizontal="center"/>
    </xf>
    <xf numFmtId="0" fontId="3" fillId="3" borderId="0" xfId="2"/>
    <xf numFmtId="0" fontId="0" fillId="7" borderId="4" xfId="6" applyFont="1" applyBorder="1"/>
    <xf numFmtId="0" fontId="0" fillId="7" borderId="5" xfId="6" applyFont="1" applyBorder="1"/>
    <xf numFmtId="0" fontId="0" fillId="7" borderId="6" xfId="6" applyFont="1" applyBorder="1"/>
    <xf numFmtId="0" fontId="2" fillId="2" borderId="0" xfId="1"/>
    <xf numFmtId="0" fontId="0" fillId="7" borderId="8" xfId="6" applyFont="1" applyBorder="1"/>
    <xf numFmtId="0" fontId="0" fillId="7" borderId="9" xfId="6" applyFont="1" applyBorder="1"/>
    <xf numFmtId="0" fontId="0" fillId="7" borderId="10" xfId="6" applyFont="1" applyBorder="1"/>
    <xf numFmtId="0" fontId="0" fillId="12" borderId="0" xfId="0" applyFill="1"/>
    <xf numFmtId="2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2" fontId="0" fillId="0" borderId="14" xfId="0" applyNumberFormat="1" applyBorder="1" applyAlignment="1">
      <alignment horizontal="center"/>
    </xf>
    <xf numFmtId="0" fontId="0" fillId="0" borderId="15" xfId="0" applyBorder="1"/>
    <xf numFmtId="0" fontId="12" fillId="13" borderId="16" xfId="0" applyFont="1" applyFill="1" applyBorder="1"/>
    <xf numFmtId="0" fontId="0" fillId="0" borderId="18" xfId="0" applyBorder="1"/>
    <xf numFmtId="0" fontId="5" fillId="5" borderId="20" xfId="4" applyBorder="1"/>
    <xf numFmtId="0" fontId="5" fillId="5" borderId="19" xfId="4" applyBorder="1"/>
    <xf numFmtId="0" fontId="5" fillId="5" borderId="21" xfId="4" applyBorder="1"/>
    <xf numFmtId="0" fontId="14" fillId="12" borderId="18" xfId="0" applyFont="1" applyFill="1" applyBorder="1"/>
    <xf numFmtId="0" fontId="0" fillId="11" borderId="22" xfId="0" applyFill="1" applyBorder="1"/>
    <xf numFmtId="0" fontId="0" fillId="11" borderId="23" xfId="0" applyFill="1" applyBorder="1"/>
    <xf numFmtId="0" fontId="0" fillId="0" borderId="14" xfId="0" applyBorder="1"/>
    <xf numFmtId="0" fontId="0" fillId="12" borderId="24" xfId="0" applyFill="1" applyBorder="1" applyAlignment="1">
      <alignment horizontal="center"/>
    </xf>
    <xf numFmtId="0" fontId="12" fillId="13" borderId="18" xfId="0" applyFont="1" applyFill="1" applyBorder="1"/>
    <xf numFmtId="0" fontId="0" fillId="12" borderId="18" xfId="0" applyFill="1" applyBorder="1" applyAlignment="1">
      <alignment horizontal="center"/>
    </xf>
    <xf numFmtId="0" fontId="6" fillId="6" borderId="21" xfId="5" applyBorder="1"/>
    <xf numFmtId="0" fontId="0" fillId="0" borderId="18" xfId="0" applyBorder="1" applyAlignment="1">
      <alignment horizontal="center"/>
    </xf>
    <xf numFmtId="0" fontId="6" fillId="6" borderId="26" xfId="5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6" fillId="6" borderId="30" xfId="5" applyBorder="1"/>
    <xf numFmtId="0" fontId="0" fillId="0" borderId="11" xfId="0" applyBorder="1"/>
    <xf numFmtId="0" fontId="6" fillId="6" borderId="31" xfId="5" applyBorder="1"/>
    <xf numFmtId="0" fontId="6" fillId="6" borderId="32" xfId="5" applyBorder="1"/>
    <xf numFmtId="0" fontId="1" fillId="8" borderId="28" xfId="7" applyBorder="1"/>
    <xf numFmtId="0" fontId="1" fillId="8" borderId="29" xfId="7" applyBorder="1"/>
    <xf numFmtId="0" fontId="0" fillId="0" borderId="24" xfId="0" applyBorder="1"/>
    <xf numFmtId="0" fontId="0" fillId="0" borderId="16" xfId="0" applyBorder="1"/>
    <xf numFmtId="0" fontId="15" fillId="0" borderId="11" xfId="0" applyFont="1" applyBorder="1"/>
    <xf numFmtId="0" fontId="16" fillId="12" borderId="24" xfId="0" applyFont="1" applyFill="1" applyBorder="1"/>
    <xf numFmtId="0" fontId="12" fillId="0" borderId="11" xfId="0" applyFont="1" applyBorder="1"/>
    <xf numFmtId="0" fontId="12" fillId="0" borderId="12" xfId="0" applyFont="1" applyBorder="1"/>
    <xf numFmtId="0" fontId="6" fillId="6" borderId="33" xfId="5" applyBorder="1"/>
    <xf numFmtId="0" fontId="15" fillId="0" borderId="14" xfId="0" applyFont="1" applyBorder="1"/>
    <xf numFmtId="0" fontId="0" fillId="11" borderId="34" xfId="0" applyFill="1" applyBorder="1"/>
    <xf numFmtId="0" fontId="0" fillId="11" borderId="35" xfId="0" applyFill="1" applyBorder="1"/>
    <xf numFmtId="0" fontId="7" fillId="12" borderId="16" xfId="0" applyFont="1" applyFill="1" applyBorder="1"/>
    <xf numFmtId="0" fontId="0" fillId="12" borderId="16" xfId="0" applyFill="1" applyBorder="1" applyAlignment="1">
      <alignment horizontal="center"/>
    </xf>
    <xf numFmtId="0" fontId="6" fillId="6" borderId="36" xfId="5" applyBorder="1"/>
    <xf numFmtId="0" fontId="5" fillId="5" borderId="34" xfId="4" applyBorder="1"/>
    <xf numFmtId="0" fontId="0" fillId="0" borderId="34" xfId="0" applyBorder="1"/>
    <xf numFmtId="0" fontId="6" fillId="6" borderId="34" xfId="5" applyBorder="1"/>
    <xf numFmtId="0" fontId="0" fillId="0" borderId="37" xfId="0" applyBorder="1"/>
    <xf numFmtId="0" fontId="1" fillId="8" borderId="37" xfId="7" applyBorder="1"/>
    <xf numFmtId="0" fontId="1" fillId="8" borderId="38" xfId="7" applyBorder="1"/>
    <xf numFmtId="0" fontId="6" fillId="11" borderId="34" xfId="5" applyFill="1" applyBorder="1"/>
    <xf numFmtId="0" fontId="6" fillId="6" borderId="15" xfId="5" applyBorder="1"/>
    <xf numFmtId="0" fontId="1" fillId="8" borderId="39" xfId="7" applyBorder="1"/>
    <xf numFmtId="0" fontId="1" fillId="8" borderId="0" xfId="7" applyBorder="1"/>
    <xf numFmtId="0" fontId="6" fillId="6" borderId="18" xfId="5" applyBorder="1"/>
    <xf numFmtId="0" fontId="4" fillId="4" borderId="40" xfId="3" applyBorder="1" applyAlignment="1">
      <alignment horizontal="center"/>
    </xf>
    <xf numFmtId="0" fontId="6" fillId="6" borderId="41" xfId="5" applyBorder="1"/>
    <xf numFmtId="0" fontId="6" fillId="6" borderId="17" xfId="5" applyBorder="1"/>
    <xf numFmtId="0" fontId="5" fillId="5" borderId="42" xfId="4" applyBorder="1" applyAlignment="1">
      <alignment horizontal="center"/>
    </xf>
    <xf numFmtId="0" fontId="13" fillId="5" borderId="43" xfId="4" applyFont="1" applyBorder="1"/>
    <xf numFmtId="0" fontId="5" fillId="5" borderId="44" xfId="4" applyBorder="1"/>
    <xf numFmtId="0" fontId="5" fillId="5" borderId="45" xfId="4" applyBorder="1"/>
    <xf numFmtId="0" fontId="5" fillId="5" borderId="33" xfId="4" applyBorder="1"/>
    <xf numFmtId="0" fontId="5" fillId="5" borderId="46" xfId="4" applyBorder="1" applyAlignment="1">
      <alignment horizontal="center"/>
    </xf>
    <xf numFmtId="0" fontId="5" fillId="5" borderId="1" xfId="4"/>
    <xf numFmtId="0" fontId="5" fillId="5" borderId="27" xfId="4" applyBorder="1" applyAlignment="1">
      <alignment horizontal="center"/>
    </xf>
    <xf numFmtId="0" fontId="5" fillId="5" borderId="47" xfId="4" applyBorder="1"/>
    <xf numFmtId="0" fontId="5" fillId="5" borderId="36" xfId="4" applyBorder="1"/>
    <xf numFmtId="0" fontId="5" fillId="5" borderId="43" xfId="4" applyBorder="1"/>
    <xf numFmtId="0" fontId="5" fillId="5" borderId="48" xfId="4" applyBorder="1"/>
    <xf numFmtId="0" fontId="5" fillId="5" borderId="49" xfId="4" applyBorder="1"/>
    <xf numFmtId="0" fontId="5" fillId="5" borderId="50" xfId="4" applyBorder="1"/>
    <xf numFmtId="0" fontId="5" fillId="5" borderId="26" xfId="4" applyBorder="1"/>
    <xf numFmtId="0" fontId="5" fillId="5" borderId="27" xfId="4" applyBorder="1"/>
    <xf numFmtId="0" fontId="5" fillId="5" borderId="29" xfId="4" applyBorder="1"/>
    <xf numFmtId="0" fontId="4" fillId="4" borderId="11" xfId="3" applyBorder="1"/>
    <xf numFmtId="0" fontId="4" fillId="4" borderId="51" xfId="3" applyBorder="1" applyAlignment="1">
      <alignment horizontal="center"/>
    </xf>
    <xf numFmtId="0" fontId="0" fillId="9" borderId="12" xfId="0" applyFill="1" applyBorder="1"/>
    <xf numFmtId="0" fontId="7" fillId="9" borderId="12" xfId="0" applyFont="1" applyFill="1" applyBorder="1" applyAlignment="1">
      <alignment horizontal="center"/>
    </xf>
    <xf numFmtId="0" fontId="7" fillId="9" borderId="12" xfId="0" applyFont="1" applyFill="1" applyBorder="1" applyAlignment="1">
      <alignment horizontal="center" vertical="center" wrapText="1"/>
    </xf>
    <xf numFmtId="0" fontId="0" fillId="12" borderId="12" xfId="0" applyFill="1" applyBorder="1"/>
    <xf numFmtId="0" fontId="0" fillId="10" borderId="12" xfId="0" applyFill="1" applyBorder="1"/>
    <xf numFmtId="0" fontId="7" fillId="10" borderId="12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4" fillId="4" borderId="52" xfId="3" applyBorder="1"/>
    <xf numFmtId="0" fontId="12" fillId="0" borderId="0" xfId="0" applyFont="1"/>
    <xf numFmtId="0" fontId="12" fillId="0" borderId="28" xfId="0" applyFont="1" applyBorder="1"/>
    <xf numFmtId="0" fontId="0" fillId="11" borderId="25" xfId="0" applyFill="1" applyBorder="1"/>
    <xf numFmtId="0" fontId="0" fillId="12" borderId="14" xfId="0" applyFill="1" applyBorder="1"/>
    <xf numFmtId="0" fontId="0" fillId="12" borderId="27" xfId="0" applyFill="1" applyBorder="1"/>
    <xf numFmtId="0" fontId="0" fillId="12" borderId="11" xfId="0" applyFill="1" applyBorder="1"/>
    <xf numFmtId="0" fontId="5" fillId="5" borderId="53" xfId="4" applyBorder="1"/>
    <xf numFmtId="0" fontId="5" fillId="5" borderId="7" xfId="4" applyBorder="1"/>
    <xf numFmtId="0" fontId="5" fillId="5" borderId="54" xfId="4" applyBorder="1"/>
    <xf numFmtId="0" fontId="13" fillId="5" borderId="33" xfId="4" applyFont="1" applyBorder="1"/>
    <xf numFmtId="0" fontId="8" fillId="0" borderId="18" xfId="0" applyFont="1" applyBorder="1"/>
    <xf numFmtId="0" fontId="0" fillId="11" borderId="11" xfId="0" applyFill="1" applyBorder="1"/>
    <xf numFmtId="0" fontId="0" fillId="11" borderId="12" xfId="0" applyFill="1" applyBorder="1"/>
    <xf numFmtId="0" fontId="0" fillId="11" borderId="13" xfId="0" applyFill="1" applyBorder="1"/>
    <xf numFmtId="0" fontId="16" fillId="12" borderId="18" xfId="0" applyFont="1" applyFill="1" applyBorder="1"/>
    <xf numFmtId="0" fontId="12" fillId="0" borderId="14" xfId="0" applyFont="1" applyBorder="1"/>
    <xf numFmtId="0" fontId="0" fillId="14" borderId="25" xfId="0" applyFill="1" applyBorder="1"/>
    <xf numFmtId="0" fontId="17" fillId="15" borderId="56" xfId="8" applyFill="1" applyBorder="1"/>
    <xf numFmtId="0" fontId="17" fillId="15" borderId="57" xfId="8" applyFill="1" applyBorder="1"/>
    <xf numFmtId="0" fontId="17" fillId="15" borderId="58" xfId="8" applyFill="1" applyBorder="1"/>
    <xf numFmtId="0" fontId="17" fillId="15" borderId="59" xfId="8" applyFill="1" applyBorder="1"/>
    <xf numFmtId="0" fontId="17" fillId="15" borderId="55" xfId="8" applyFill="1"/>
    <xf numFmtId="0" fontId="17" fillId="15" borderId="60" xfId="8" applyFill="1" applyBorder="1"/>
    <xf numFmtId="0" fontId="17" fillId="15" borderId="61" xfId="8" applyFill="1" applyBorder="1"/>
    <xf numFmtId="0" fontId="17" fillId="15" borderId="62" xfId="8" applyFill="1" applyBorder="1"/>
    <xf numFmtId="0" fontId="17" fillId="15" borderId="63" xfId="8" applyFill="1" applyBorder="1"/>
    <xf numFmtId="0" fontId="7" fillId="14" borderId="22" xfId="0" applyFont="1" applyFill="1" applyBorder="1"/>
    <xf numFmtId="0" fontId="14" fillId="11" borderId="11" xfId="0" applyFont="1" applyFill="1" applyBorder="1"/>
    <xf numFmtId="0" fontId="0" fillId="7" borderId="65" xfId="6" applyFont="1" applyBorder="1"/>
    <xf numFmtId="0" fontId="8" fillId="7" borderId="66" xfId="6" applyFont="1" applyBorder="1"/>
    <xf numFmtId="0" fontId="0" fillId="7" borderId="67" xfId="6" applyFont="1" applyBorder="1"/>
    <xf numFmtId="0" fontId="0" fillId="7" borderId="68" xfId="6" applyFont="1" applyBorder="1"/>
    <xf numFmtId="0" fontId="8" fillId="7" borderId="69" xfId="6" applyFont="1" applyBorder="1"/>
    <xf numFmtId="0" fontId="0" fillId="7" borderId="70" xfId="6" applyFont="1" applyBorder="1"/>
    <xf numFmtId="0" fontId="8" fillId="7" borderId="71" xfId="6" applyFont="1" applyBorder="1"/>
    <xf numFmtId="0" fontId="0" fillId="7" borderId="72" xfId="6" applyFont="1" applyBorder="1"/>
    <xf numFmtId="0" fontId="9" fillId="7" borderId="73" xfId="6" applyFont="1" applyBorder="1"/>
    <xf numFmtId="0" fontId="0" fillId="7" borderId="74" xfId="6" applyFont="1" applyBorder="1"/>
    <xf numFmtId="0" fontId="0" fillId="7" borderId="75" xfId="6" applyFont="1" applyBorder="1"/>
    <xf numFmtId="0" fontId="7" fillId="7" borderId="64" xfId="6" applyFont="1" applyBorder="1"/>
    <xf numFmtId="0" fontId="7" fillId="7" borderId="76" xfId="6" applyFont="1" applyBorder="1"/>
    <xf numFmtId="0" fontId="7" fillId="7" borderId="77" xfId="6" applyFont="1" applyBorder="1"/>
    <xf numFmtId="0" fontId="7" fillId="7" borderId="78" xfId="6" applyFont="1" applyBorder="1"/>
    <xf numFmtId="0" fontId="0" fillId="10" borderId="0" xfId="0" applyFill="1" applyAlignment="1">
      <alignment horizontal="center"/>
    </xf>
  </cellXfs>
  <cellStyles count="9">
    <cellStyle name="20% - Accent1" xfId="7" builtinId="30"/>
    <cellStyle name="Bad" xfId="2" builtinId="27"/>
    <cellStyle name="Calculation" xfId="5" builtinId="22"/>
    <cellStyle name="Good" xfId="1" builtinId="26"/>
    <cellStyle name="Input" xfId="4" builtinId="20"/>
    <cellStyle name="Neutral" xfId="3" builtinId="28"/>
    <cellStyle name="Normal" xfId="0" builtinId="0"/>
    <cellStyle name="Note" xfId="6" builtinId="10"/>
    <cellStyle name="Output" xfId="8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4F31-AF0E-479E-9383-F530CED13F7B}">
  <dimension ref="A1:Z60"/>
  <sheetViews>
    <sheetView tabSelected="1" zoomScale="58" zoomScaleNormal="58" workbookViewId="0">
      <selection activeCell="AG41" sqref="AG41"/>
    </sheetView>
  </sheetViews>
  <sheetFormatPr defaultRowHeight="14.4" x14ac:dyDescent="0.3"/>
  <cols>
    <col min="2" max="2" width="13.109375" customWidth="1"/>
    <col min="3" max="3" width="24.88671875" customWidth="1"/>
    <col min="5" max="5" width="6.21875" customWidth="1"/>
    <col min="7" max="7" width="5.109375" customWidth="1"/>
    <col min="8" max="8" width="20.33203125" customWidth="1"/>
    <col min="9" max="9" width="10.77734375" customWidth="1"/>
    <col min="10" max="10" width="24.33203125" customWidth="1"/>
    <col min="11" max="11" width="7.21875" customWidth="1"/>
    <col min="12" max="15" width="7.6640625" customWidth="1"/>
    <col min="16" max="16" width="11.109375" customWidth="1"/>
    <col min="17" max="17" width="9.21875" customWidth="1"/>
    <col min="18" max="18" width="3.109375" customWidth="1"/>
    <col min="19" max="19" width="18.33203125" customWidth="1"/>
    <col min="20" max="20" width="28.88671875" customWidth="1"/>
    <col min="21" max="21" width="9.5546875" customWidth="1"/>
    <col min="22" max="25" width="8.44140625" customWidth="1"/>
    <col min="26" max="26" width="10" customWidth="1"/>
  </cols>
  <sheetData>
    <row r="1" spans="1:26" ht="15" thickBot="1" x14ac:dyDescent="0.35">
      <c r="I1" s="10"/>
    </row>
    <row r="2" spans="1:26" x14ac:dyDescent="0.3">
      <c r="C2" s="11" t="s">
        <v>0</v>
      </c>
      <c r="D2" s="11">
        <f>D42+D3+D4</f>
        <v>5.2</v>
      </c>
      <c r="I2" s="10"/>
      <c r="J2" s="1" t="s">
        <v>1</v>
      </c>
      <c r="K2" s="2">
        <f t="shared" ref="K2:P2" si="0">K6+U6</f>
        <v>11</v>
      </c>
      <c r="L2" s="2">
        <f t="shared" si="0"/>
        <v>15</v>
      </c>
      <c r="M2" s="2">
        <f t="shared" si="0"/>
        <v>15</v>
      </c>
      <c r="N2" s="2">
        <f t="shared" si="0"/>
        <v>14</v>
      </c>
      <c r="O2" s="2">
        <f t="shared" si="0"/>
        <v>9</v>
      </c>
      <c r="P2" s="2">
        <f t="shared" si="0"/>
        <v>13</v>
      </c>
      <c r="Q2" s="2">
        <f>Q6</f>
        <v>0</v>
      </c>
      <c r="X2" s="12" t="s">
        <v>34</v>
      </c>
      <c r="Y2" s="13"/>
      <c r="Z2" s="14">
        <v>0.2</v>
      </c>
    </row>
    <row r="3" spans="1:26" ht="15" thickBot="1" x14ac:dyDescent="0.35">
      <c r="C3" s="15" t="s">
        <v>35</v>
      </c>
      <c r="D3" s="15"/>
      <c r="I3" s="10"/>
      <c r="X3" s="16" t="s">
        <v>36</v>
      </c>
      <c r="Y3" s="17"/>
      <c r="Z3" s="18">
        <v>0.5</v>
      </c>
    </row>
    <row r="4" spans="1:26" ht="15" thickBot="1" x14ac:dyDescent="0.35">
      <c r="C4" s="15" t="s">
        <v>37</v>
      </c>
      <c r="D4" s="15">
        <v>0</v>
      </c>
      <c r="I4" s="10"/>
      <c r="J4" s="3" t="s">
        <v>2</v>
      </c>
      <c r="K4" s="3"/>
      <c r="L4" s="3"/>
      <c r="R4" s="19"/>
      <c r="S4" s="4" t="s">
        <v>3</v>
      </c>
      <c r="T4" s="4"/>
      <c r="U4" s="147" t="s">
        <v>7</v>
      </c>
      <c r="V4" s="147"/>
    </row>
    <row r="5" spans="1:26" ht="15" thickBot="1" x14ac:dyDescent="0.35">
      <c r="H5" s="93" t="s">
        <v>38</v>
      </c>
      <c r="I5" s="94">
        <f>SUM(I8:I107)</f>
        <v>35</v>
      </c>
      <c r="J5" s="95" t="s">
        <v>6</v>
      </c>
      <c r="K5" s="96" t="s">
        <v>33</v>
      </c>
      <c r="L5" s="97" t="s">
        <v>32</v>
      </c>
      <c r="M5" s="97" t="s">
        <v>39</v>
      </c>
      <c r="N5" s="97" t="s">
        <v>40</v>
      </c>
      <c r="O5" s="97" t="s">
        <v>41</v>
      </c>
      <c r="P5" s="97" t="s">
        <v>31</v>
      </c>
      <c r="Q5" s="97" t="s">
        <v>42</v>
      </c>
      <c r="R5" s="98"/>
      <c r="S5" s="99" t="s">
        <v>6</v>
      </c>
      <c r="T5" s="99"/>
      <c r="U5" s="100" t="s">
        <v>33</v>
      </c>
      <c r="V5" s="101" t="s">
        <v>32</v>
      </c>
      <c r="W5" s="101" t="s">
        <v>39</v>
      </c>
      <c r="X5" s="101" t="s">
        <v>40</v>
      </c>
      <c r="Y5" s="101" t="s">
        <v>41</v>
      </c>
      <c r="Z5" s="102" t="s">
        <v>31</v>
      </c>
    </row>
    <row r="6" spans="1:26" ht="15" thickBot="1" x14ac:dyDescent="0.35">
      <c r="A6" s="20" t="s">
        <v>43</v>
      </c>
      <c r="B6" s="21" t="s">
        <v>44</v>
      </c>
      <c r="C6" s="21" t="s">
        <v>4</v>
      </c>
      <c r="D6" s="22" t="s">
        <v>5</v>
      </c>
      <c r="H6" s="103" t="s">
        <v>45</v>
      </c>
      <c r="I6" s="73">
        <f>I5*50</f>
        <v>1750</v>
      </c>
      <c r="K6" s="74">
        <f t="shared" ref="K6:Q6" si="1">SUM(K7:K167)</f>
        <v>0</v>
      </c>
      <c r="L6" s="74">
        <f t="shared" si="1"/>
        <v>3</v>
      </c>
      <c r="M6" s="74">
        <f t="shared" si="1"/>
        <v>5</v>
      </c>
      <c r="N6" s="74">
        <f t="shared" si="1"/>
        <v>7</v>
      </c>
      <c r="O6" s="74">
        <f t="shared" si="1"/>
        <v>6</v>
      </c>
      <c r="P6" s="74">
        <f t="shared" si="1"/>
        <v>1.5</v>
      </c>
      <c r="Q6" s="74">
        <f t="shared" si="1"/>
        <v>0</v>
      </c>
      <c r="R6" s="19"/>
      <c r="U6" s="74">
        <f t="shared" ref="U6:Z6" si="2">SUM(U7:U167)</f>
        <v>11</v>
      </c>
      <c r="V6" s="74">
        <f t="shared" si="2"/>
        <v>12</v>
      </c>
      <c r="W6" s="74">
        <f t="shared" si="2"/>
        <v>10</v>
      </c>
      <c r="X6" s="74">
        <f t="shared" si="2"/>
        <v>7</v>
      </c>
      <c r="Y6" s="74">
        <f t="shared" si="2"/>
        <v>3</v>
      </c>
      <c r="Z6" s="74">
        <f t="shared" si="2"/>
        <v>11.5</v>
      </c>
    </row>
    <row r="7" spans="1:26" ht="15.6" thickTop="1" thickBot="1" x14ac:dyDescent="0.35">
      <c r="A7" s="23"/>
      <c r="B7" t="s">
        <v>46</v>
      </c>
      <c r="C7" t="s">
        <v>85</v>
      </c>
      <c r="D7" s="24">
        <v>7</v>
      </c>
      <c r="F7" t="s">
        <v>104</v>
      </c>
      <c r="G7">
        <f>SUM(I7:I26)</f>
        <v>21</v>
      </c>
      <c r="H7" s="25" t="s">
        <v>47</v>
      </c>
      <c r="I7" s="76" t="s">
        <v>48</v>
      </c>
      <c r="J7" s="77" t="s">
        <v>49</v>
      </c>
      <c r="K7" s="78" t="s">
        <v>82</v>
      </c>
      <c r="L7" s="78"/>
      <c r="M7" s="78"/>
      <c r="N7" s="78"/>
      <c r="O7" s="89"/>
      <c r="P7" s="80"/>
      <c r="Q7" s="80"/>
      <c r="R7" s="107"/>
      <c r="S7" s="86"/>
      <c r="T7" s="113" t="s">
        <v>49</v>
      </c>
      <c r="U7" s="110"/>
      <c r="V7" s="78" t="s">
        <v>82</v>
      </c>
      <c r="W7" s="78"/>
      <c r="X7" s="78"/>
      <c r="Y7" s="79"/>
      <c r="Z7" s="80"/>
    </row>
    <row r="8" spans="1:26" x14ac:dyDescent="0.3">
      <c r="A8" s="23"/>
      <c r="B8" t="s">
        <v>75</v>
      </c>
      <c r="C8" t="s">
        <v>86</v>
      </c>
      <c r="D8" s="24">
        <v>12</v>
      </c>
      <c r="F8" t="s">
        <v>105</v>
      </c>
      <c r="H8" s="26" t="s">
        <v>50</v>
      </c>
      <c r="I8" s="81" t="s">
        <v>48</v>
      </c>
      <c r="J8" s="27"/>
      <c r="K8" s="82"/>
      <c r="L8" s="82"/>
      <c r="M8" s="82"/>
      <c r="N8" s="82"/>
      <c r="O8" s="90"/>
      <c r="P8" s="29"/>
      <c r="Q8" s="29"/>
      <c r="R8" s="107"/>
      <c r="S8" s="27"/>
      <c r="T8" s="29"/>
      <c r="U8" s="111"/>
      <c r="V8" s="82"/>
      <c r="W8" s="82"/>
      <c r="X8" s="82"/>
      <c r="Y8" s="28"/>
      <c r="Z8" s="29"/>
    </row>
    <row r="9" spans="1:26" ht="15" thickBot="1" x14ac:dyDescent="0.35">
      <c r="A9" s="23"/>
      <c r="B9" t="s">
        <v>76</v>
      </c>
      <c r="C9" t="s">
        <v>84</v>
      </c>
      <c r="D9" s="24">
        <v>13</v>
      </c>
      <c r="H9" s="30" t="s">
        <v>101</v>
      </c>
      <c r="I9" s="83"/>
      <c r="J9" s="91"/>
      <c r="K9" s="84"/>
      <c r="L9" s="84"/>
      <c r="M9" s="84"/>
      <c r="N9" s="84"/>
      <c r="O9" s="92"/>
      <c r="P9" s="85"/>
      <c r="Q9" s="85"/>
      <c r="R9" s="107"/>
      <c r="S9" s="87"/>
      <c r="T9" s="85"/>
      <c r="U9" s="112"/>
      <c r="V9" s="84"/>
      <c r="W9" s="84"/>
      <c r="X9" s="84"/>
      <c r="Y9" s="88"/>
      <c r="Z9" s="85"/>
    </row>
    <row r="10" spans="1:26" x14ac:dyDescent="0.3">
      <c r="A10" s="33"/>
      <c r="D10" s="24"/>
      <c r="H10" s="35" t="s">
        <v>60</v>
      </c>
      <c r="I10" s="36">
        <f>MAX(L10:O10)+MAX(V10:Y10)</f>
        <v>0</v>
      </c>
      <c r="J10" s="104"/>
      <c r="K10" s="104"/>
      <c r="L10" s="104"/>
      <c r="M10" s="104"/>
      <c r="N10" s="104"/>
      <c r="O10" s="104"/>
      <c r="P10" s="55">
        <f>(K10+L10)*$Z$3</f>
        <v>0</v>
      </c>
      <c r="Q10" s="75"/>
      <c r="R10" s="107"/>
      <c r="S10" s="49"/>
      <c r="T10" s="49"/>
      <c r="Y10" s="22"/>
      <c r="Z10" s="75">
        <f>(U10+V10)*$Z$3</f>
        <v>0</v>
      </c>
    </row>
    <row r="11" spans="1:26" ht="15" thickBot="1" x14ac:dyDescent="0.35">
      <c r="A11" s="33"/>
      <c r="B11" t="s">
        <v>52</v>
      </c>
      <c r="C11" t="s">
        <v>9</v>
      </c>
      <c r="D11" s="24"/>
      <c r="H11" s="35"/>
      <c r="I11" s="36">
        <f>MAX(L11:O11)+MAX(V11:Y11)</f>
        <v>6</v>
      </c>
      <c r="J11" t="s">
        <v>62</v>
      </c>
      <c r="M11">
        <v>1</v>
      </c>
      <c r="N11">
        <v>2</v>
      </c>
      <c r="O11">
        <v>4</v>
      </c>
      <c r="P11" s="37">
        <f t="shared" ref="P11:P24" si="3">(K11+L11)*$Z$3</f>
        <v>0</v>
      </c>
      <c r="Q11" s="37"/>
      <c r="R11" s="107"/>
      <c r="S11" s="114" t="s">
        <v>10</v>
      </c>
      <c r="T11" s="114" t="s">
        <v>11</v>
      </c>
      <c r="U11" s="5">
        <v>1</v>
      </c>
      <c r="V11" s="5"/>
      <c r="W11" s="5">
        <v>2</v>
      </c>
      <c r="X11" s="5">
        <v>1</v>
      </c>
      <c r="Y11" s="24"/>
      <c r="Z11" s="37">
        <f>(U11+V11)*$Z$3</f>
        <v>0.5</v>
      </c>
    </row>
    <row r="12" spans="1:26" ht="15" thickBot="1" x14ac:dyDescent="0.35">
      <c r="A12" s="33"/>
      <c r="B12" t="s">
        <v>53</v>
      </c>
      <c r="C12" t="s">
        <v>88</v>
      </c>
      <c r="D12" s="24"/>
      <c r="H12" s="38" t="s">
        <v>54</v>
      </c>
      <c r="I12" s="36">
        <f t="shared" ref="I12:I21" si="4">MAX(L12:O12)+MAX(V12:Y12)</f>
        <v>2</v>
      </c>
      <c r="J12" t="s">
        <v>63</v>
      </c>
      <c r="M12">
        <v>1</v>
      </c>
      <c r="N12">
        <v>2</v>
      </c>
      <c r="P12" s="37">
        <f t="shared" si="3"/>
        <v>0</v>
      </c>
      <c r="Q12" s="37"/>
      <c r="R12" s="107"/>
      <c r="S12" s="143" t="s">
        <v>65</v>
      </c>
      <c r="T12" s="143" t="s">
        <v>90</v>
      </c>
      <c r="U12" s="144">
        <v>1</v>
      </c>
      <c r="V12" s="145"/>
      <c r="W12" s="145"/>
      <c r="X12" s="145"/>
      <c r="Y12" s="146"/>
      <c r="Z12" s="37">
        <f>(U12+V12)*$Z$3</f>
        <v>0.5</v>
      </c>
    </row>
    <row r="13" spans="1:26" x14ac:dyDescent="0.3">
      <c r="A13" s="33"/>
      <c r="B13" s="6" t="s">
        <v>102</v>
      </c>
      <c r="C13" s="6"/>
      <c r="D13" s="24"/>
      <c r="H13" s="38">
        <f>SUM(I11:I19)</f>
        <v>16</v>
      </c>
      <c r="I13" s="36">
        <f t="shared" si="4"/>
        <v>1</v>
      </c>
      <c r="J13" s="104"/>
      <c r="K13" s="104"/>
      <c r="L13" s="104"/>
      <c r="M13" s="104"/>
      <c r="N13" s="104"/>
      <c r="O13" s="104"/>
      <c r="P13" s="37">
        <f t="shared" si="3"/>
        <v>0</v>
      </c>
      <c r="Q13" s="37"/>
      <c r="R13" s="107"/>
      <c r="S13" s="139" t="s">
        <v>65</v>
      </c>
      <c r="T13" s="139" t="s">
        <v>12</v>
      </c>
      <c r="U13" s="140"/>
      <c r="V13" s="141">
        <v>1</v>
      </c>
      <c r="W13" s="141"/>
      <c r="X13" s="141"/>
      <c r="Y13" s="142"/>
      <c r="Z13" s="37">
        <f t="shared" ref="Z13:Z19" si="5">SUM(U13:V13)*$Z$3</f>
        <v>0.5</v>
      </c>
    </row>
    <row r="14" spans="1:26" ht="15" thickBot="1" x14ac:dyDescent="0.35">
      <c r="A14" s="33"/>
      <c r="C14" s="7" t="s">
        <v>13</v>
      </c>
      <c r="D14" s="39">
        <f>SUM(D7:D13)</f>
        <v>32</v>
      </c>
      <c r="H14" s="26"/>
      <c r="I14" s="36">
        <f t="shared" si="4"/>
        <v>0</v>
      </c>
      <c r="J14" s="104"/>
      <c r="K14" s="104"/>
      <c r="L14" s="104"/>
      <c r="M14" s="104"/>
      <c r="N14" s="104"/>
      <c r="O14" s="104"/>
      <c r="P14" s="37">
        <f t="shared" si="3"/>
        <v>0</v>
      </c>
      <c r="Q14" s="37"/>
      <c r="R14" s="107"/>
      <c r="S14" s="137"/>
      <c r="T14" s="137" t="s">
        <v>103</v>
      </c>
      <c r="U14" s="135">
        <v>1</v>
      </c>
      <c r="V14" s="1"/>
      <c r="W14" s="1"/>
      <c r="X14" s="1"/>
      <c r="Y14" s="132"/>
      <c r="Z14" s="37">
        <f t="shared" si="5"/>
        <v>0.5</v>
      </c>
    </row>
    <row r="15" spans="1:26" ht="15.6" thickTop="1" thickBot="1" x14ac:dyDescent="0.35">
      <c r="A15" s="40"/>
      <c r="B15" s="41"/>
      <c r="C15" s="41"/>
      <c r="D15" s="42"/>
      <c r="H15" s="26"/>
      <c r="I15" s="36">
        <f t="shared" si="4"/>
        <v>1</v>
      </c>
      <c r="J15" s="104"/>
      <c r="K15" s="104"/>
      <c r="L15" s="104"/>
      <c r="M15" s="104"/>
      <c r="N15" s="104"/>
      <c r="O15" s="104"/>
      <c r="P15" s="37">
        <f t="shared" si="3"/>
        <v>0</v>
      </c>
      <c r="Q15" s="43"/>
      <c r="R15" s="107"/>
      <c r="S15" s="138"/>
      <c r="T15" s="138" t="s">
        <v>91</v>
      </c>
      <c r="U15" s="136"/>
      <c r="V15" s="133">
        <v>1</v>
      </c>
      <c r="W15" s="133"/>
      <c r="X15" s="133"/>
      <c r="Y15" s="134"/>
      <c r="Z15" s="37">
        <f t="shared" si="5"/>
        <v>0.5</v>
      </c>
    </row>
    <row r="16" spans="1:26" ht="15" thickBot="1" x14ac:dyDescent="0.35">
      <c r="H16" s="26"/>
      <c r="I16" s="36">
        <f t="shared" si="4"/>
        <v>0</v>
      </c>
      <c r="J16" s="104"/>
      <c r="K16" s="104"/>
      <c r="L16" s="104"/>
      <c r="M16" s="104"/>
      <c r="N16" s="104"/>
      <c r="O16" s="104"/>
      <c r="P16" s="37">
        <f t="shared" si="3"/>
        <v>0</v>
      </c>
      <c r="Q16" s="43"/>
      <c r="R16" s="107"/>
      <c r="S16" s="26"/>
      <c r="T16" s="26"/>
      <c r="Y16" s="24"/>
      <c r="Z16" s="37">
        <f t="shared" si="5"/>
        <v>0</v>
      </c>
    </row>
    <row r="17" spans="1:26" x14ac:dyDescent="0.3">
      <c r="A17" s="44" t="s">
        <v>55</v>
      </c>
      <c r="B17" s="21"/>
      <c r="C17" s="21" t="s">
        <v>18</v>
      </c>
      <c r="D17" s="45">
        <f>(K6+L6)*$Z$3</f>
        <v>1.5</v>
      </c>
      <c r="H17" s="26"/>
      <c r="I17" s="36">
        <f t="shared" si="4"/>
        <v>1</v>
      </c>
      <c r="J17" s="104"/>
      <c r="K17" s="104"/>
      <c r="L17" s="104"/>
      <c r="M17" s="104"/>
      <c r="N17" s="104"/>
      <c r="O17" s="104"/>
      <c r="P17" s="37">
        <f t="shared" si="3"/>
        <v>0</v>
      </c>
      <c r="Q17" s="43"/>
      <c r="R17" s="107"/>
      <c r="S17" s="26" t="s">
        <v>95</v>
      </c>
      <c r="T17" s="26" t="s">
        <v>14</v>
      </c>
      <c r="V17">
        <v>1</v>
      </c>
      <c r="Y17" s="24"/>
      <c r="Z17" s="37">
        <f t="shared" si="5"/>
        <v>0.5</v>
      </c>
    </row>
    <row r="18" spans="1:26" ht="15" thickBot="1" x14ac:dyDescent="0.35">
      <c r="A18" s="33"/>
      <c r="C18" s="7" t="s">
        <v>19</v>
      </c>
      <c r="D18" s="46">
        <f>SUM(K2:L2)*Z2</f>
        <v>5.2</v>
      </c>
      <c r="H18" s="26"/>
      <c r="I18" s="36">
        <f t="shared" si="4"/>
        <v>2</v>
      </c>
      <c r="J18" s="104"/>
      <c r="K18" s="104"/>
      <c r="L18" s="104"/>
      <c r="M18" s="104"/>
      <c r="N18" s="104"/>
      <c r="O18" s="104"/>
      <c r="P18" s="37">
        <f t="shared" si="3"/>
        <v>0</v>
      </c>
      <c r="Q18" s="43"/>
      <c r="R18" s="107"/>
      <c r="S18" s="114" t="s">
        <v>64</v>
      </c>
      <c r="T18" s="114" t="s">
        <v>16</v>
      </c>
      <c r="U18" s="5"/>
      <c r="V18" s="5">
        <v>2</v>
      </c>
      <c r="W18" s="5"/>
      <c r="Y18" s="24"/>
      <c r="Z18" s="37">
        <f t="shared" si="5"/>
        <v>1</v>
      </c>
    </row>
    <row r="19" spans="1:26" ht="15.6" thickTop="1" thickBot="1" x14ac:dyDescent="0.35">
      <c r="A19" s="40"/>
      <c r="B19" s="41"/>
      <c r="C19" s="47" t="s">
        <v>13</v>
      </c>
      <c r="D19" s="48">
        <f>SUM(D17:D18)</f>
        <v>6.7</v>
      </c>
      <c r="H19" s="26"/>
      <c r="I19" s="36">
        <f t="shared" si="4"/>
        <v>3</v>
      </c>
      <c r="J19" s="104"/>
      <c r="K19" s="104"/>
      <c r="L19" s="104"/>
      <c r="M19" s="104"/>
      <c r="N19" s="104"/>
      <c r="O19" s="104"/>
      <c r="P19" s="37">
        <f t="shared" si="3"/>
        <v>0</v>
      </c>
      <c r="Q19" s="43"/>
      <c r="R19" s="107"/>
      <c r="S19" s="26" t="s">
        <v>66</v>
      </c>
      <c r="T19" s="26" t="s">
        <v>8</v>
      </c>
      <c r="V19">
        <v>3</v>
      </c>
      <c r="W19">
        <v>1</v>
      </c>
      <c r="Y19" s="24"/>
      <c r="Z19" s="43">
        <f t="shared" si="5"/>
        <v>1.5</v>
      </c>
    </row>
    <row r="20" spans="1:26" x14ac:dyDescent="0.3">
      <c r="C20" s="71"/>
      <c r="D20" s="71"/>
      <c r="H20" s="26"/>
      <c r="I20" s="36">
        <f t="shared" si="4"/>
        <v>1</v>
      </c>
      <c r="J20" s="104"/>
      <c r="K20" s="104"/>
      <c r="L20" s="104"/>
      <c r="M20" s="104"/>
      <c r="N20" s="104"/>
      <c r="O20" s="104"/>
      <c r="P20" s="37">
        <f t="shared" si="3"/>
        <v>0</v>
      </c>
      <c r="Q20" s="43"/>
      <c r="R20" s="107"/>
      <c r="S20" s="26" t="s">
        <v>92</v>
      </c>
      <c r="T20" s="26" t="s">
        <v>93</v>
      </c>
      <c r="W20">
        <v>1</v>
      </c>
      <c r="X20">
        <v>1</v>
      </c>
      <c r="Y20" s="24"/>
      <c r="Z20" s="43">
        <f t="shared" ref="Z20:Z21" si="6">SUM(U20:V20)*$Z$3</f>
        <v>0</v>
      </c>
    </row>
    <row r="21" spans="1:26" ht="15" thickBot="1" x14ac:dyDescent="0.35">
      <c r="C21" s="71"/>
      <c r="D21" s="71"/>
      <c r="H21" s="50"/>
      <c r="I21" s="36">
        <f t="shared" si="4"/>
        <v>2</v>
      </c>
      <c r="J21" s="105"/>
      <c r="K21" s="105"/>
      <c r="L21" s="105"/>
      <c r="M21" s="105"/>
      <c r="N21" s="105"/>
      <c r="O21" s="105"/>
      <c r="P21" s="37">
        <f t="shared" si="3"/>
        <v>0</v>
      </c>
      <c r="Q21" s="61"/>
      <c r="R21" s="108"/>
      <c r="S21" s="50" t="s">
        <v>97</v>
      </c>
      <c r="T21" s="50" t="s">
        <v>98</v>
      </c>
      <c r="U21" s="41">
        <v>2</v>
      </c>
      <c r="V21" s="41"/>
      <c r="W21" s="41">
        <v>2</v>
      </c>
      <c r="X21" s="41">
        <v>1</v>
      </c>
      <c r="Y21" s="42"/>
      <c r="Z21" s="61">
        <f t="shared" si="6"/>
        <v>1</v>
      </c>
    </row>
    <row r="22" spans="1:26" ht="15" thickBot="1" x14ac:dyDescent="0.35">
      <c r="H22" s="31" t="s">
        <v>61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1"/>
      <c r="T22" s="106"/>
      <c r="U22" s="32"/>
      <c r="V22" s="32"/>
      <c r="W22" s="32"/>
      <c r="X22" s="32"/>
      <c r="Y22" s="32"/>
      <c r="Z22" s="106"/>
    </row>
    <row r="23" spans="1:26" x14ac:dyDescent="0.3">
      <c r="A23" s="51" t="s">
        <v>56</v>
      </c>
      <c r="B23" s="21"/>
      <c r="C23" s="21"/>
      <c r="D23" s="22"/>
      <c r="H23" s="52" t="s">
        <v>110</v>
      </c>
      <c r="I23" s="34">
        <f>MAX(L23:O23)+MAX(V23:Y23)</f>
        <v>1</v>
      </c>
      <c r="J23" s="53" t="s">
        <v>15</v>
      </c>
      <c r="K23" s="54"/>
      <c r="L23" s="54">
        <v>1</v>
      </c>
      <c r="M23" s="54">
        <v>1</v>
      </c>
      <c r="N23" s="54">
        <v>1</v>
      </c>
      <c r="O23" s="54"/>
      <c r="P23" s="55">
        <f t="shared" si="3"/>
        <v>0.5</v>
      </c>
      <c r="Q23" s="55"/>
      <c r="R23" s="109"/>
      <c r="S23" s="44"/>
      <c r="T23" s="49"/>
      <c r="U23" s="21"/>
      <c r="V23" s="21"/>
      <c r="W23" s="21"/>
      <c r="X23" s="21"/>
      <c r="Y23" s="22"/>
      <c r="Z23" s="55">
        <f>(U23+V23)*$Z$3</f>
        <v>0</v>
      </c>
    </row>
    <row r="24" spans="1:26" ht="15" thickBot="1" x14ac:dyDescent="0.35">
      <c r="A24" s="56"/>
      <c r="B24" s="57" t="s">
        <v>57</v>
      </c>
      <c r="C24" s="57"/>
      <c r="D24" s="58"/>
      <c r="H24" s="59" t="s">
        <v>58</v>
      </c>
      <c r="I24" s="60">
        <f>MAX(L24:O24)+MAX(V24:Y24)</f>
        <v>0</v>
      </c>
      <c r="J24" s="40"/>
      <c r="K24" s="41"/>
      <c r="L24" s="41"/>
      <c r="M24" s="41"/>
      <c r="N24" s="41"/>
      <c r="O24" s="41"/>
      <c r="P24" s="61">
        <f t="shared" si="3"/>
        <v>0</v>
      </c>
      <c r="Q24" s="61"/>
      <c r="R24" s="108"/>
      <c r="S24" s="40"/>
      <c r="T24" s="50"/>
      <c r="U24" s="41"/>
      <c r="V24" s="41"/>
      <c r="W24" s="41"/>
      <c r="X24" s="41"/>
      <c r="Y24" s="42"/>
      <c r="Z24" s="61">
        <f>(U24+V24)*$Z$3</f>
        <v>0</v>
      </c>
    </row>
    <row r="25" spans="1:26" x14ac:dyDescent="0.3">
      <c r="A25" s="33"/>
      <c r="B25" s="62">
        <v>1</v>
      </c>
      <c r="C25" s="63" t="s">
        <v>23</v>
      </c>
      <c r="D25" s="64">
        <f>B25/2</f>
        <v>0.5</v>
      </c>
      <c r="H25" s="52" t="s">
        <v>111</v>
      </c>
      <c r="I25" s="34">
        <f>MAX(L25:O25)+MAX(V25:Y25)</f>
        <v>1</v>
      </c>
      <c r="J25" s="53" t="s">
        <v>15</v>
      </c>
      <c r="K25" s="54"/>
      <c r="L25" s="54">
        <v>1</v>
      </c>
      <c r="M25" s="54">
        <v>1</v>
      </c>
      <c r="N25" s="54">
        <v>1</v>
      </c>
      <c r="O25" s="54"/>
      <c r="P25" s="55">
        <f t="shared" ref="P25:P26" si="7">(K25+L25)*$Z$3</f>
        <v>0.5</v>
      </c>
      <c r="Q25" s="55"/>
      <c r="R25" s="109"/>
      <c r="S25" s="44"/>
      <c r="T25" s="49"/>
      <c r="U25" s="21"/>
      <c r="V25" s="21"/>
      <c r="W25" s="21"/>
      <c r="X25" s="21"/>
      <c r="Y25" s="22"/>
      <c r="Z25" s="55">
        <f>(U25+V25)*$Z$3</f>
        <v>0</v>
      </c>
    </row>
    <row r="26" spans="1:26" ht="15" thickBot="1" x14ac:dyDescent="0.35">
      <c r="A26" s="33"/>
      <c r="B26" s="62">
        <v>1</v>
      </c>
      <c r="C26" s="63" t="s">
        <v>24</v>
      </c>
      <c r="D26" s="64">
        <f>B26</f>
        <v>1</v>
      </c>
      <c r="H26" s="59" t="s">
        <v>58</v>
      </c>
      <c r="I26" s="60">
        <f>MAX(L26:O26)+MAX(V26:Y26)</f>
        <v>0</v>
      </c>
      <c r="J26" s="40"/>
      <c r="K26" s="41"/>
      <c r="L26" s="41"/>
      <c r="M26" s="41"/>
      <c r="N26" s="41"/>
      <c r="O26" s="41"/>
      <c r="P26" s="61">
        <f t="shared" si="7"/>
        <v>0</v>
      </c>
      <c r="Q26" s="61"/>
      <c r="R26" s="108"/>
      <c r="S26" s="40"/>
      <c r="T26" s="50"/>
      <c r="U26" s="41"/>
      <c r="V26" s="41"/>
      <c r="W26" s="41"/>
      <c r="X26" s="41"/>
      <c r="Y26" s="42"/>
      <c r="Z26" s="61">
        <f>(U26+V26)*$Z$3</f>
        <v>0</v>
      </c>
    </row>
    <row r="27" spans="1:26" ht="15" thickBot="1" x14ac:dyDescent="0.35">
      <c r="A27" s="33"/>
      <c r="B27" s="62">
        <v>2</v>
      </c>
      <c r="C27" s="63" t="s">
        <v>25</v>
      </c>
      <c r="D27" s="64">
        <f t="shared" ref="D27:D28" si="8">B27</f>
        <v>2</v>
      </c>
    </row>
    <row r="28" spans="1:26" ht="15" thickBot="1" x14ac:dyDescent="0.35">
      <c r="A28" s="33"/>
      <c r="B28" s="62">
        <v>2</v>
      </c>
      <c r="C28" s="63" t="s">
        <v>26</v>
      </c>
      <c r="D28" s="64">
        <f t="shared" si="8"/>
        <v>2</v>
      </c>
      <c r="H28" s="115" t="s">
        <v>68</v>
      </c>
      <c r="I28" s="116" t="s">
        <v>70</v>
      </c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7"/>
    </row>
    <row r="29" spans="1:26" ht="15" thickBot="1" x14ac:dyDescent="0.35">
      <c r="A29" s="40"/>
      <c r="B29" s="65"/>
      <c r="C29" s="66" t="s">
        <v>27</v>
      </c>
      <c r="D29" s="67">
        <f>SUM(D25:D28)</f>
        <v>5.5</v>
      </c>
      <c r="H29" s="52"/>
      <c r="I29" s="34">
        <f>MAX(L29:O29)+MAX(V29:Y29)</f>
        <v>1</v>
      </c>
      <c r="J29" s="53" t="s">
        <v>17</v>
      </c>
      <c r="K29" s="54"/>
      <c r="L29" s="54"/>
      <c r="M29" s="54"/>
      <c r="N29" s="54"/>
      <c r="O29" s="54">
        <v>1</v>
      </c>
      <c r="P29" s="55">
        <f t="shared" ref="P29:P30" si="9">(K29+L29)*$Z$3</f>
        <v>0</v>
      </c>
      <c r="Q29" s="55"/>
      <c r="R29" s="109"/>
      <c r="S29" s="44"/>
      <c r="T29" s="49"/>
      <c r="U29" s="21"/>
      <c r="V29" s="21"/>
      <c r="W29" s="21"/>
      <c r="X29" s="21"/>
      <c r="Y29" s="22"/>
      <c r="Z29" s="55">
        <f>(U29+V29)*$Z$3</f>
        <v>0</v>
      </c>
    </row>
    <row r="30" spans="1:26" ht="15" thickBot="1" x14ac:dyDescent="0.35">
      <c r="H30" s="59" t="s">
        <v>67</v>
      </c>
      <c r="I30" s="60">
        <f>MAX(L30:O30)+MAX(V30:Y30)</f>
        <v>0</v>
      </c>
      <c r="J30" s="40"/>
      <c r="K30" s="41"/>
      <c r="L30" s="41"/>
      <c r="M30" s="41"/>
      <c r="N30" s="41"/>
      <c r="O30" s="41"/>
      <c r="P30" s="61">
        <f t="shared" si="9"/>
        <v>0</v>
      </c>
      <c r="Q30" s="61"/>
      <c r="R30" s="108"/>
      <c r="S30" s="40"/>
      <c r="T30" s="50"/>
      <c r="U30" s="41"/>
      <c r="V30" s="41"/>
      <c r="W30" s="41"/>
      <c r="X30" s="41"/>
      <c r="Y30" s="42"/>
      <c r="Z30" s="61">
        <f>(U30+V30)*$Z$3</f>
        <v>0</v>
      </c>
    </row>
    <row r="31" spans="1:26" ht="15" thickBot="1" x14ac:dyDescent="0.35">
      <c r="A31" s="51" t="s">
        <v>59</v>
      </c>
      <c r="B31" s="21"/>
      <c r="C31" s="21"/>
      <c r="D31" s="22"/>
    </row>
    <row r="32" spans="1:26" ht="15" thickBot="1" x14ac:dyDescent="0.35">
      <c r="A32" s="56"/>
      <c r="C32" t="s">
        <v>28</v>
      </c>
      <c r="D32" s="24">
        <f>Q2</f>
        <v>0</v>
      </c>
      <c r="F32" t="s">
        <v>104</v>
      </c>
      <c r="G32">
        <f>SUM(I33:I37)</f>
        <v>4</v>
      </c>
      <c r="H32" s="115" t="s">
        <v>69</v>
      </c>
      <c r="I32" s="116" t="s">
        <v>71</v>
      </c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7"/>
    </row>
    <row r="33" spans="1:26" x14ac:dyDescent="0.3">
      <c r="A33" s="33"/>
      <c r="B33" s="57" t="s">
        <v>57</v>
      </c>
      <c r="C33" s="57"/>
      <c r="D33" s="68"/>
      <c r="F33" t="s">
        <v>105</v>
      </c>
      <c r="G33">
        <f>G32*50</f>
        <v>200</v>
      </c>
      <c r="H33" s="52"/>
      <c r="I33" s="34">
        <f>MAX(L33:O33)+MAX(V33:Y33)</f>
        <v>2</v>
      </c>
      <c r="J33" s="53"/>
      <c r="K33" s="54"/>
      <c r="L33" s="54"/>
      <c r="M33" s="54"/>
      <c r="N33" s="54"/>
      <c r="O33" s="54"/>
      <c r="P33" s="55">
        <f t="shared" ref="P33:P34" si="10">(K33+L33)*$Z$3</f>
        <v>0</v>
      </c>
      <c r="Q33" s="55"/>
      <c r="R33" s="109"/>
      <c r="S33" s="49" t="s">
        <v>73</v>
      </c>
      <c r="T33" s="49" t="s">
        <v>51</v>
      </c>
      <c r="U33" s="21"/>
      <c r="V33" s="21"/>
      <c r="W33" s="21"/>
      <c r="X33" s="21"/>
      <c r="Y33" s="22">
        <v>2</v>
      </c>
      <c r="Z33" s="55">
        <f>(U33+V33)*$Z$3</f>
        <v>0</v>
      </c>
    </row>
    <row r="34" spans="1:26" ht="15" thickBot="1" x14ac:dyDescent="0.35">
      <c r="A34" s="33"/>
      <c r="B34" s="62">
        <v>3</v>
      </c>
      <c r="C34" s="63" t="s">
        <v>20</v>
      </c>
      <c r="D34" s="64">
        <f>INT(B34/4)</f>
        <v>0</v>
      </c>
      <c r="H34" s="59" t="s">
        <v>67</v>
      </c>
      <c r="I34" s="60">
        <f>MAX(L34:O34)+MAX(V34:Y34)</f>
        <v>1</v>
      </c>
      <c r="J34" s="40"/>
      <c r="K34" s="41"/>
      <c r="L34" s="41"/>
      <c r="M34" s="41"/>
      <c r="N34" s="41"/>
      <c r="O34" s="41"/>
      <c r="P34" s="61">
        <f t="shared" si="10"/>
        <v>0</v>
      </c>
      <c r="Q34" s="61"/>
      <c r="R34" s="108"/>
      <c r="S34" s="50" t="s">
        <v>73</v>
      </c>
      <c r="T34" s="50" t="s">
        <v>74</v>
      </c>
      <c r="U34" s="41">
        <v>1</v>
      </c>
      <c r="V34" s="41"/>
      <c r="W34" s="41">
        <v>1</v>
      </c>
      <c r="X34" s="41">
        <v>1</v>
      </c>
      <c r="Y34" s="42"/>
      <c r="Z34" s="61">
        <f>(U34+V34)*$Z$3</f>
        <v>0.5</v>
      </c>
    </row>
    <row r="35" spans="1:26" ht="15" thickBot="1" x14ac:dyDescent="0.35">
      <c r="A35" s="33"/>
      <c r="B35" s="62"/>
      <c r="C35" s="63" t="s">
        <v>21</v>
      </c>
      <c r="D35" s="64">
        <f>INT(B35/3)</f>
        <v>0</v>
      </c>
      <c r="H35" s="31" t="s">
        <v>72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1"/>
      <c r="T35" s="106"/>
      <c r="U35" s="32"/>
      <c r="V35" s="32"/>
      <c r="W35" s="32"/>
      <c r="X35" s="32"/>
      <c r="Y35" s="32"/>
      <c r="Z35" s="106"/>
    </row>
    <row r="36" spans="1:26" x14ac:dyDescent="0.3">
      <c r="A36" s="33"/>
      <c r="B36" s="62"/>
      <c r="C36" s="63" t="s">
        <v>22</v>
      </c>
      <c r="D36" s="64">
        <f>B36</f>
        <v>0</v>
      </c>
      <c r="H36" s="52" t="s">
        <v>112</v>
      </c>
      <c r="I36" s="34">
        <f>MAX(L36:O36)+MAX(V36:Y36)</f>
        <v>1</v>
      </c>
      <c r="J36" s="53" t="s">
        <v>15</v>
      </c>
      <c r="K36" s="54"/>
      <c r="L36" s="54">
        <v>1</v>
      </c>
      <c r="M36" s="54">
        <v>1</v>
      </c>
      <c r="N36" s="54">
        <v>1</v>
      </c>
      <c r="O36" s="54"/>
      <c r="P36" s="55">
        <f t="shared" ref="P36:P37" si="11">(K36+L36)*$Z$3</f>
        <v>0.5</v>
      </c>
      <c r="Q36" s="55"/>
      <c r="R36" s="109"/>
      <c r="S36" s="44"/>
      <c r="T36" s="49"/>
      <c r="U36" s="21"/>
      <c r="V36" s="21"/>
      <c r="W36" s="21"/>
      <c r="X36" s="21"/>
      <c r="Y36" s="22"/>
      <c r="Z36" s="55">
        <f>(U36+V36)*$Z$3</f>
        <v>0</v>
      </c>
    </row>
    <row r="37" spans="1:26" ht="15" thickBot="1" x14ac:dyDescent="0.35">
      <c r="A37" s="33"/>
      <c r="C37" t="s">
        <v>29</v>
      </c>
      <c r="D37" s="69">
        <f>INT((D14-10)/5)</f>
        <v>4</v>
      </c>
      <c r="H37" s="59" t="s">
        <v>58</v>
      </c>
      <c r="I37" s="60">
        <f>MAX(L37:O37)+MAX(V37:Y37)</f>
        <v>0</v>
      </c>
      <c r="J37" s="40"/>
      <c r="K37" s="41"/>
      <c r="L37" s="41"/>
      <c r="M37" s="41"/>
      <c r="N37" s="41"/>
      <c r="O37" s="41"/>
      <c r="P37" s="61">
        <f t="shared" si="11"/>
        <v>0</v>
      </c>
      <c r="Q37" s="61"/>
      <c r="R37" s="108"/>
      <c r="S37" s="40"/>
      <c r="T37" s="50"/>
      <c r="U37" s="41"/>
      <c r="V37" s="41"/>
      <c r="W37" s="41"/>
      <c r="X37" s="41"/>
      <c r="Y37" s="42"/>
      <c r="Z37" s="61">
        <f>(U37+V37)*$Z$3</f>
        <v>0</v>
      </c>
    </row>
    <row r="38" spans="1:26" ht="15" thickBot="1" x14ac:dyDescent="0.35">
      <c r="A38" s="33"/>
      <c r="C38" s="8" t="s">
        <v>13</v>
      </c>
      <c r="D38" s="70">
        <f>(D32+D37)-D29</f>
        <v>-1.5</v>
      </c>
    </row>
    <row r="39" spans="1:26" ht="15.6" thickTop="1" thickBot="1" x14ac:dyDescent="0.35">
      <c r="A39" s="40"/>
      <c r="B39" s="41"/>
      <c r="C39" s="41" t="s">
        <v>30</v>
      </c>
      <c r="D39" s="42">
        <f>IF(D38&gt;=0,0,D38)</f>
        <v>-1.5</v>
      </c>
      <c r="H39" s="130" t="s">
        <v>100</v>
      </c>
      <c r="I39" s="120"/>
      <c r="J39" s="95" t="s">
        <v>6</v>
      </c>
      <c r="K39" s="96" t="s">
        <v>33</v>
      </c>
      <c r="L39" s="97" t="s">
        <v>32</v>
      </c>
      <c r="M39" s="97" t="s">
        <v>39</v>
      </c>
      <c r="N39" s="97" t="s">
        <v>40</v>
      </c>
      <c r="O39" s="97" t="s">
        <v>41</v>
      </c>
      <c r="P39" s="97" t="s">
        <v>31</v>
      </c>
      <c r="Q39" s="97" t="s">
        <v>42</v>
      </c>
      <c r="R39" s="98"/>
      <c r="S39" s="99" t="s">
        <v>6</v>
      </c>
      <c r="T39" s="99"/>
      <c r="U39" s="100" t="s">
        <v>33</v>
      </c>
      <c r="V39" s="101" t="s">
        <v>32</v>
      </c>
      <c r="W39" s="101" t="s">
        <v>39</v>
      </c>
      <c r="X39" s="101" t="s">
        <v>40</v>
      </c>
      <c r="Y39" s="101" t="s">
        <v>41</v>
      </c>
      <c r="Z39" s="102" t="s">
        <v>31</v>
      </c>
    </row>
    <row r="40" spans="1:26" ht="15" thickBot="1" x14ac:dyDescent="0.35">
      <c r="H40" s="131" t="s">
        <v>77</v>
      </c>
      <c r="I40" s="116" t="s">
        <v>96</v>
      </c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7"/>
    </row>
    <row r="41" spans="1:26" ht="15" thickBot="1" x14ac:dyDescent="0.35">
      <c r="H41" s="131"/>
      <c r="I41" s="76" t="s">
        <v>48</v>
      </c>
      <c r="J41" s="86"/>
      <c r="K41" s="78"/>
      <c r="L41" s="78"/>
      <c r="M41" s="78"/>
      <c r="N41" s="78"/>
      <c r="O41" s="89"/>
      <c r="P41" s="80"/>
      <c r="Q41" s="80"/>
      <c r="R41" s="109"/>
      <c r="S41" s="86"/>
      <c r="T41" s="80"/>
      <c r="U41" s="110"/>
      <c r="V41" s="78"/>
      <c r="W41" s="78"/>
      <c r="X41" s="78"/>
      <c r="Y41" s="79"/>
      <c r="Z41" s="80"/>
    </row>
    <row r="42" spans="1:26" ht="15" thickBot="1" x14ac:dyDescent="0.35">
      <c r="C42" s="9" t="s">
        <v>31</v>
      </c>
      <c r="D42" s="9">
        <f>D19+D39</f>
        <v>5.2</v>
      </c>
      <c r="F42" t="s">
        <v>104</v>
      </c>
      <c r="G42">
        <f>SUM(I43:I56)</f>
        <v>7</v>
      </c>
      <c r="H42" s="131"/>
      <c r="I42" s="83"/>
      <c r="J42" s="91"/>
      <c r="K42" s="84"/>
      <c r="L42" s="84"/>
      <c r="M42" s="84"/>
      <c r="N42" s="84"/>
      <c r="O42" s="92"/>
      <c r="P42" s="85"/>
      <c r="Q42" s="85"/>
      <c r="R42" s="108"/>
      <c r="S42" s="87"/>
      <c r="T42" s="85"/>
      <c r="U42" s="112"/>
      <c r="V42" s="84"/>
      <c r="W42" s="84"/>
      <c r="X42" s="84"/>
      <c r="Y42" s="88"/>
      <c r="Z42" s="85"/>
    </row>
    <row r="43" spans="1:26" ht="15" thickTop="1" x14ac:dyDescent="0.3">
      <c r="H43" s="52"/>
      <c r="I43" s="34">
        <f>MAX(L43:O43)+MAX(V43:Y43)</f>
        <v>2</v>
      </c>
      <c r="J43" s="53" t="s">
        <v>17</v>
      </c>
      <c r="K43" s="54"/>
      <c r="L43" s="54"/>
      <c r="M43" s="54"/>
      <c r="N43" s="54"/>
      <c r="O43" s="54">
        <v>1</v>
      </c>
      <c r="P43" s="55">
        <f t="shared" ref="P43:P53" si="12">(K43+L43)*$Z$3</f>
        <v>0</v>
      </c>
      <c r="Q43" s="55"/>
      <c r="R43" s="109"/>
      <c r="S43" s="49" t="s">
        <v>78</v>
      </c>
      <c r="T43" s="49" t="s">
        <v>79</v>
      </c>
      <c r="U43" s="21"/>
      <c r="V43" s="21">
        <v>1</v>
      </c>
      <c r="W43" s="21"/>
      <c r="X43" s="21"/>
      <c r="Y43" s="22"/>
      <c r="Z43" s="55">
        <f>(U43+V43)*$Z$3</f>
        <v>0.5</v>
      </c>
    </row>
    <row r="44" spans="1:26" ht="15" thickBot="1" x14ac:dyDescent="0.35">
      <c r="H44" s="118"/>
      <c r="I44" s="36">
        <f>MAX(L44:O44)+MAX(V44:Y44)</f>
        <v>2</v>
      </c>
      <c r="J44" s="119"/>
      <c r="K44" s="104"/>
      <c r="L44" s="104"/>
      <c r="M44" s="104"/>
      <c r="N44" s="104"/>
      <c r="O44" s="104"/>
      <c r="P44" s="37">
        <f t="shared" si="12"/>
        <v>0</v>
      </c>
      <c r="Q44" s="72"/>
      <c r="R44" s="107"/>
      <c r="S44" s="26" t="s">
        <v>80</v>
      </c>
      <c r="T44" s="50" t="s">
        <v>98</v>
      </c>
      <c r="U44" s="41">
        <v>2</v>
      </c>
      <c r="V44" s="41"/>
      <c r="W44" s="41">
        <v>2</v>
      </c>
      <c r="X44" s="41">
        <v>1</v>
      </c>
      <c r="Y44" s="24"/>
      <c r="Z44" s="37">
        <f>(U44+V44)*$Z$3</f>
        <v>1</v>
      </c>
    </row>
    <row r="45" spans="1:26" x14ac:dyDescent="0.3">
      <c r="H45" s="118"/>
      <c r="I45" s="36">
        <f t="shared" ref="I45:I46" si="13">MAX(L45:O45)+MAX(V45:Y45)</f>
        <v>0</v>
      </c>
      <c r="J45" s="119"/>
      <c r="K45" s="104"/>
      <c r="L45" s="104"/>
      <c r="M45" s="104"/>
      <c r="N45" s="104"/>
      <c r="O45" s="104"/>
      <c r="P45" s="37">
        <f t="shared" si="12"/>
        <v>0</v>
      </c>
      <c r="Q45" s="72"/>
      <c r="R45" s="107"/>
      <c r="S45" s="26"/>
      <c r="T45" s="26"/>
      <c r="Y45" s="24"/>
      <c r="Z45" s="37">
        <f t="shared" ref="Z45:Z46" si="14">(U45+V45)*$Z$3</f>
        <v>0</v>
      </c>
    </row>
    <row r="46" spans="1:26" x14ac:dyDescent="0.3">
      <c r="H46" s="118"/>
      <c r="I46" s="36">
        <f t="shared" si="13"/>
        <v>1</v>
      </c>
      <c r="J46" s="119"/>
      <c r="K46" s="104"/>
      <c r="L46" s="104"/>
      <c r="M46" s="104"/>
      <c r="N46" s="104"/>
      <c r="O46" s="104"/>
      <c r="P46" s="37">
        <f t="shared" si="12"/>
        <v>0</v>
      </c>
      <c r="Q46" s="72"/>
      <c r="R46" s="107"/>
      <c r="S46" s="26" t="s">
        <v>97</v>
      </c>
      <c r="T46" s="26" t="s">
        <v>87</v>
      </c>
      <c r="W46">
        <v>1</v>
      </c>
      <c r="X46">
        <v>1</v>
      </c>
      <c r="Y46" s="24"/>
      <c r="Z46" s="37">
        <f t="shared" si="14"/>
        <v>0</v>
      </c>
    </row>
    <row r="47" spans="1:26" x14ac:dyDescent="0.3">
      <c r="H47" s="118"/>
      <c r="I47" s="36">
        <f t="shared" ref="I47:I53" si="15">MAX(L47:O47)+MAX(V47:Y47)</f>
        <v>0</v>
      </c>
      <c r="J47" s="119"/>
      <c r="K47" s="104"/>
      <c r="L47" s="104"/>
      <c r="M47" s="104"/>
      <c r="N47" s="104"/>
      <c r="O47" s="104"/>
      <c r="P47" s="37">
        <f t="shared" si="12"/>
        <v>0</v>
      </c>
      <c r="Q47" s="72"/>
      <c r="R47" s="107"/>
      <c r="S47" s="26"/>
      <c r="T47" s="26"/>
      <c r="Y47" s="24"/>
      <c r="Z47" s="37">
        <f t="shared" ref="Z47:Z52" si="16">SUM(U47:V47)*$Z$3</f>
        <v>0</v>
      </c>
    </row>
    <row r="48" spans="1:26" ht="15" thickBot="1" x14ac:dyDescent="0.35">
      <c r="H48" s="118"/>
      <c r="I48" s="36">
        <f t="shared" ref="I48:I50" si="17">MAX(L48:O48)+MAX(V48:Y48)</f>
        <v>0</v>
      </c>
      <c r="J48" s="119"/>
      <c r="K48" s="104"/>
      <c r="L48" s="104"/>
      <c r="M48" s="104"/>
      <c r="N48" s="104"/>
      <c r="O48" s="104"/>
      <c r="P48" s="37">
        <f t="shared" ref="P48:P50" si="18">(K48+L48)*$Z$3</f>
        <v>0</v>
      </c>
      <c r="Q48" s="72"/>
      <c r="R48" s="107"/>
      <c r="S48" s="26"/>
      <c r="T48" s="26"/>
      <c r="Y48" s="24"/>
      <c r="Z48" s="37">
        <f t="shared" ref="Z48:Z50" si="19">SUM(U48:V48)*$Z$3</f>
        <v>0</v>
      </c>
    </row>
    <row r="49" spans="8:26" x14ac:dyDescent="0.3">
      <c r="H49" s="118"/>
      <c r="I49" s="36">
        <f t="shared" si="17"/>
        <v>0</v>
      </c>
      <c r="J49" s="119"/>
      <c r="K49" s="104"/>
      <c r="L49" s="104"/>
      <c r="M49" s="104"/>
      <c r="N49" s="104"/>
      <c r="O49" s="104"/>
      <c r="P49" s="37">
        <f t="shared" si="18"/>
        <v>0</v>
      </c>
      <c r="Q49" s="72"/>
      <c r="R49" s="107"/>
      <c r="S49" s="121" t="s">
        <v>89</v>
      </c>
      <c r="T49" s="122" t="s">
        <v>90</v>
      </c>
      <c r="U49" s="122">
        <v>1</v>
      </c>
      <c r="V49" s="122"/>
      <c r="W49" s="122"/>
      <c r="X49" s="122"/>
      <c r="Y49" s="123"/>
      <c r="Z49" s="37">
        <f t="shared" si="19"/>
        <v>0.5</v>
      </c>
    </row>
    <row r="50" spans="8:26" x14ac:dyDescent="0.3">
      <c r="H50" s="118"/>
      <c r="I50" s="36">
        <f t="shared" si="17"/>
        <v>1</v>
      </c>
      <c r="J50" s="119"/>
      <c r="K50" s="104"/>
      <c r="L50" s="104"/>
      <c r="M50" s="104"/>
      <c r="N50" s="104"/>
      <c r="O50" s="104"/>
      <c r="P50" s="37">
        <f t="shared" si="18"/>
        <v>0</v>
      </c>
      <c r="Q50" s="72"/>
      <c r="R50" s="107"/>
      <c r="S50" s="124"/>
      <c r="T50" s="125" t="s">
        <v>91</v>
      </c>
      <c r="U50" s="125"/>
      <c r="V50" s="125">
        <v>1</v>
      </c>
      <c r="W50" s="125"/>
      <c r="X50" s="125"/>
      <c r="Y50" s="126"/>
      <c r="Z50" s="37">
        <f t="shared" si="19"/>
        <v>0.5</v>
      </c>
    </row>
    <row r="51" spans="8:26" x14ac:dyDescent="0.3">
      <c r="H51" s="118"/>
      <c r="I51" s="36">
        <f t="shared" si="15"/>
        <v>1</v>
      </c>
      <c r="J51" s="119"/>
      <c r="K51" s="104"/>
      <c r="L51" s="104"/>
      <c r="M51" s="104"/>
      <c r="N51" s="104"/>
      <c r="O51" s="104"/>
      <c r="P51" s="37">
        <f t="shared" si="12"/>
        <v>0</v>
      </c>
      <c r="Q51" s="72"/>
      <c r="R51" s="107"/>
      <c r="S51" s="124"/>
      <c r="T51" s="125" t="s">
        <v>81</v>
      </c>
      <c r="U51" s="125"/>
      <c r="V51" s="125">
        <v>1</v>
      </c>
      <c r="W51" s="125"/>
      <c r="X51" s="125"/>
      <c r="Y51" s="126"/>
      <c r="Z51" s="37">
        <f t="shared" si="16"/>
        <v>0.5</v>
      </c>
    </row>
    <row r="52" spans="8:26" ht="15" thickBot="1" x14ac:dyDescent="0.35">
      <c r="H52" s="118"/>
      <c r="I52" s="36">
        <f t="shared" si="15"/>
        <v>0</v>
      </c>
      <c r="J52" s="119"/>
      <c r="K52" s="104"/>
      <c r="L52" s="104"/>
      <c r="M52" s="104"/>
      <c r="N52" s="104"/>
      <c r="O52" s="104"/>
      <c r="P52" s="37">
        <f t="shared" si="12"/>
        <v>0</v>
      </c>
      <c r="Q52" s="72"/>
      <c r="R52" s="107"/>
      <c r="S52" s="127"/>
      <c r="T52" s="128" t="s">
        <v>99</v>
      </c>
      <c r="U52" s="128">
        <v>2</v>
      </c>
      <c r="V52" s="128"/>
      <c r="W52" s="128"/>
      <c r="X52" s="128"/>
      <c r="Y52" s="129"/>
      <c r="Z52" s="37">
        <f t="shared" si="16"/>
        <v>1</v>
      </c>
    </row>
    <row r="53" spans="8:26" ht="15" thickBot="1" x14ac:dyDescent="0.35">
      <c r="H53" s="59" t="s">
        <v>67</v>
      </c>
      <c r="I53" s="60">
        <f t="shared" si="15"/>
        <v>0</v>
      </c>
      <c r="J53" s="40"/>
      <c r="K53" s="41"/>
      <c r="L53" s="41"/>
      <c r="M53" s="41"/>
      <c r="N53" s="41"/>
      <c r="O53" s="41"/>
      <c r="P53" s="61">
        <f t="shared" si="12"/>
        <v>0</v>
      </c>
      <c r="Q53" s="61"/>
      <c r="R53" s="108"/>
      <c r="S53" s="50"/>
      <c r="T53" s="50"/>
      <c r="U53" s="41"/>
      <c r="V53" s="41"/>
      <c r="W53" s="41"/>
      <c r="X53" s="41"/>
      <c r="Y53" s="42"/>
      <c r="Z53" s="61">
        <f>(U53+V53)*$Z$3</f>
        <v>0</v>
      </c>
    </row>
    <row r="54" spans="8:26" ht="15" thickBot="1" x14ac:dyDescent="0.35">
      <c r="H54" s="31" t="s">
        <v>94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1"/>
      <c r="T54" s="106"/>
      <c r="U54" s="32"/>
      <c r="V54" s="32"/>
      <c r="W54" s="32"/>
      <c r="X54" s="32"/>
      <c r="Y54" s="32"/>
      <c r="Z54" s="106"/>
    </row>
    <row r="55" spans="8:26" x14ac:dyDescent="0.3">
      <c r="H55" s="52" t="s">
        <v>83</v>
      </c>
      <c r="I55" s="34">
        <f>MAX(L55:O55)+MAX(V55:Y55)</f>
        <v>0</v>
      </c>
      <c r="J55" s="53"/>
      <c r="K55" s="54"/>
      <c r="L55" s="54"/>
      <c r="M55" s="54"/>
      <c r="N55" s="54"/>
      <c r="O55" s="54"/>
      <c r="P55" s="55">
        <f t="shared" ref="P55:P56" si="20">(K55+L55)*$Z$3</f>
        <v>0</v>
      </c>
      <c r="Q55" s="55"/>
      <c r="R55" s="109"/>
      <c r="S55" s="44"/>
      <c r="T55" s="49"/>
      <c r="U55" s="21"/>
      <c r="V55" s="21"/>
      <c r="W55" s="21"/>
      <c r="X55" s="21"/>
      <c r="Y55" s="22"/>
      <c r="Z55" s="55">
        <f>(U55+V55)*$Z$3</f>
        <v>0</v>
      </c>
    </row>
    <row r="56" spans="8:26" ht="15" thickBot="1" x14ac:dyDescent="0.35">
      <c r="H56" s="59" t="s">
        <v>58</v>
      </c>
      <c r="I56" s="60">
        <f>MAX(L56:O56)+MAX(V56:Y56)</f>
        <v>0</v>
      </c>
      <c r="J56" s="40"/>
      <c r="K56" s="41"/>
      <c r="L56" s="41"/>
      <c r="M56" s="41"/>
      <c r="N56" s="41"/>
      <c r="O56" s="41"/>
      <c r="P56" s="61">
        <f t="shared" si="20"/>
        <v>0</v>
      </c>
      <c r="Q56" s="61"/>
      <c r="R56" s="108"/>
      <c r="S56" s="40"/>
      <c r="T56" s="50"/>
      <c r="U56" s="41"/>
      <c r="V56" s="41"/>
      <c r="W56" s="41"/>
      <c r="X56" s="41"/>
      <c r="Y56" s="42"/>
      <c r="Z56" s="61">
        <f>(U56+V56)*$Z$3</f>
        <v>0</v>
      </c>
    </row>
    <row r="57" spans="8:26" ht="15" thickBot="1" x14ac:dyDescent="0.35"/>
    <row r="58" spans="8:26" ht="15" thickBot="1" x14ac:dyDescent="0.35">
      <c r="H58" s="115" t="s">
        <v>106</v>
      </c>
      <c r="I58" s="116" t="s">
        <v>109</v>
      </c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7"/>
    </row>
    <row r="59" spans="8:26" x14ac:dyDescent="0.3">
      <c r="H59" s="52"/>
      <c r="I59" s="34">
        <f>MAX(L59:O59)+MAX(V59:Y59)</f>
        <v>1</v>
      </c>
      <c r="J59" s="53"/>
      <c r="K59" s="54"/>
      <c r="L59" s="54"/>
      <c r="M59" s="54"/>
      <c r="N59" s="54"/>
      <c r="O59" s="54"/>
      <c r="P59" s="55">
        <f t="shared" ref="P59:P60" si="21">(K59+L59)*$Z$3</f>
        <v>0</v>
      </c>
      <c r="Q59" s="55"/>
      <c r="R59" s="109"/>
      <c r="S59" s="49" t="s">
        <v>108</v>
      </c>
      <c r="T59" s="49" t="s">
        <v>107</v>
      </c>
      <c r="U59" s="21"/>
      <c r="V59" s="21"/>
      <c r="W59" s="21"/>
      <c r="X59" s="21">
        <v>1</v>
      </c>
      <c r="Y59" s="22">
        <v>1</v>
      </c>
      <c r="Z59" s="55">
        <f>(U59+V59)*$Z$3</f>
        <v>0</v>
      </c>
    </row>
    <row r="60" spans="8:26" ht="15" thickBot="1" x14ac:dyDescent="0.35">
      <c r="H60" s="59" t="s">
        <v>67</v>
      </c>
      <c r="I60" s="60">
        <f>MAX(L60:O60)+MAX(V60:Y60)</f>
        <v>1</v>
      </c>
      <c r="J60" s="40"/>
      <c r="K60" s="41"/>
      <c r="L60" s="41"/>
      <c r="M60" s="41"/>
      <c r="N60" s="41"/>
      <c r="O60" s="41"/>
      <c r="P60" s="61">
        <f t="shared" si="21"/>
        <v>0</v>
      </c>
      <c r="Q60" s="61"/>
      <c r="R60" s="108"/>
      <c r="S60" s="50" t="s">
        <v>108</v>
      </c>
      <c r="T60" s="50" t="s">
        <v>81</v>
      </c>
      <c r="U60" s="41"/>
      <c r="V60" s="41">
        <v>1</v>
      </c>
      <c r="W60" s="41"/>
      <c r="X60" s="41"/>
      <c r="Y60" s="42"/>
      <c r="Z60" s="61">
        <f>(U60+V60)*$Z$3</f>
        <v>0.5</v>
      </c>
    </row>
  </sheetData>
  <mergeCells count="1">
    <mergeCell ref="U4:V4"/>
  </mergeCells>
  <conditionalFormatting sqref="D42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2">
    <cfRule type="cellIs" dxfId="2" priority="1" operator="lessThan">
      <formula>0</formula>
    </cfRule>
    <cfRule type="cellIs" dxfId="1" priority="2" operator="equal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Varnhold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2022-11-09T11:42:30Z</dcterms:created>
  <dcterms:modified xsi:type="dcterms:W3CDTF">2023-01-04T12:37:57Z</dcterms:modified>
</cp:coreProperties>
</file>